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3395" windowHeight="9750" activeTab="2"/>
  </bookViews>
  <sheets>
    <sheet name="basic" sheetId="4" r:id="rId1"/>
    <sheet name="EB measures" sheetId="1" r:id="rId2"/>
    <sheet name="back to basic" sheetId="8" r:id="rId3"/>
    <sheet name="Chart1" sheetId="6" r:id="rId4"/>
    <sheet name="Chart2" sheetId="7" r:id="rId5"/>
  </sheets>
  <calcPr calcId="125725"/>
</workbook>
</file>

<file path=xl/calcChain.xml><?xml version="1.0" encoding="utf-8"?>
<calcChain xmlns="http://schemas.openxmlformats.org/spreadsheetml/2006/main">
  <c r="K5" i="8"/>
  <c r="B5"/>
  <c r="A15"/>
  <c r="A16" s="1"/>
  <c r="D14"/>
  <c r="C14"/>
  <c r="B14"/>
  <c r="B6"/>
  <c r="F5" s="1"/>
  <c r="A139" s="1"/>
  <c r="B15" i="1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4"/>
  <c r="A16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5"/>
  <c r="J6"/>
  <c r="J5"/>
  <c r="J4"/>
  <c r="Q7"/>
  <c r="Q6"/>
  <c r="P7"/>
  <c r="N7"/>
  <c r="M7"/>
  <c r="M6"/>
  <c r="H14"/>
  <c r="B14" i="4"/>
  <c r="B15" s="1"/>
  <c r="E13"/>
  <c r="D13"/>
  <c r="C13"/>
  <c r="C6"/>
  <c r="G4" s="1"/>
  <c r="F4" i="8" l="1"/>
  <c r="G4" s="1"/>
  <c r="A17"/>
  <c r="C16"/>
  <c r="D16"/>
  <c r="B16"/>
  <c r="H139"/>
  <c r="D139"/>
  <c r="B139"/>
  <c r="C139"/>
  <c r="H5"/>
  <c r="I5" s="1"/>
  <c r="J5" s="1"/>
  <c r="B15"/>
  <c r="D15"/>
  <c r="G5"/>
  <c r="C15"/>
  <c r="I4" i="4"/>
  <c r="J4" s="1"/>
  <c r="G5"/>
  <c r="H4"/>
  <c r="H13"/>
  <c r="B16"/>
  <c r="D15"/>
  <c r="E15"/>
  <c r="C15"/>
  <c r="H15" s="1"/>
  <c r="C14"/>
  <c r="H14" s="1"/>
  <c r="E14"/>
  <c r="D14"/>
  <c r="H4" i="8" l="1"/>
  <c r="I4" s="1"/>
  <c r="J4" s="1"/>
  <c r="E14"/>
  <c r="F6"/>
  <c r="H6" s="1"/>
  <c r="I6" s="1"/>
  <c r="J6" s="1"/>
  <c r="L139"/>
  <c r="L16"/>
  <c r="L15"/>
  <c r="L14"/>
  <c r="E15"/>
  <c r="K139"/>
  <c r="K16"/>
  <c r="K15"/>
  <c r="K14"/>
  <c r="A18"/>
  <c r="C17"/>
  <c r="D17"/>
  <c r="B17"/>
  <c r="L17" s="1"/>
  <c r="F139"/>
  <c r="E139"/>
  <c r="E16"/>
  <c r="H5" i="4"/>
  <c r="K5"/>
  <c r="I5"/>
  <c r="J5" s="1"/>
  <c r="B17"/>
  <c r="D16"/>
  <c r="E16"/>
  <c r="C16"/>
  <c r="H16" s="1"/>
  <c r="G6" i="8" l="1"/>
  <c r="K17"/>
  <c r="A19"/>
  <c r="C18"/>
  <c r="D18"/>
  <c r="B18"/>
  <c r="M18" s="1"/>
  <c r="G139"/>
  <c r="M139"/>
  <c r="M17"/>
  <c r="M16"/>
  <c r="M15"/>
  <c r="M14"/>
  <c r="E17"/>
  <c r="F15" i="4"/>
  <c r="G6"/>
  <c r="F14"/>
  <c r="F16"/>
  <c r="I16"/>
  <c r="I15"/>
  <c r="I14"/>
  <c r="I13"/>
  <c r="B18"/>
  <c r="D17"/>
  <c r="F17" s="1"/>
  <c r="E17"/>
  <c r="C17"/>
  <c r="H17" s="1"/>
  <c r="F13"/>
  <c r="O139" i="8" l="1"/>
  <c r="I139"/>
  <c r="E18"/>
  <c r="L18"/>
  <c r="K18"/>
  <c r="A20"/>
  <c r="C19"/>
  <c r="D19"/>
  <c r="B19"/>
  <c r="B19" i="4"/>
  <c r="D18"/>
  <c r="F18" s="1"/>
  <c r="E18"/>
  <c r="C18"/>
  <c r="H6"/>
  <c r="I6"/>
  <c r="J6" s="1"/>
  <c r="I17"/>
  <c r="E19" i="8" l="1"/>
  <c r="K19"/>
  <c r="L19"/>
  <c r="M19"/>
  <c r="A21"/>
  <c r="C20"/>
  <c r="D20"/>
  <c r="B20"/>
  <c r="B20" i="4"/>
  <c r="D19"/>
  <c r="F19" s="1"/>
  <c r="E19"/>
  <c r="C19"/>
  <c r="J19" s="1"/>
  <c r="J18"/>
  <c r="J17"/>
  <c r="J16"/>
  <c r="J15"/>
  <c r="J14"/>
  <c r="J13"/>
  <c r="H18"/>
  <c r="I18"/>
  <c r="L20" i="8" l="1"/>
  <c r="K20"/>
  <c r="M20"/>
  <c r="A22"/>
  <c r="C21"/>
  <c r="D21"/>
  <c r="B21"/>
  <c r="E20"/>
  <c r="B21" i="4"/>
  <c r="D20"/>
  <c r="F20" s="1"/>
  <c r="E20"/>
  <c r="C20"/>
  <c r="H19"/>
  <c r="I19"/>
  <c r="E21" i="8" l="1"/>
  <c r="L21"/>
  <c r="K21"/>
  <c r="M21"/>
  <c r="A23"/>
  <c r="C22"/>
  <c r="D22"/>
  <c r="B22"/>
  <c r="B22" i="4"/>
  <c r="D21"/>
  <c r="F21" s="1"/>
  <c r="E21"/>
  <c r="C21"/>
  <c r="H20"/>
  <c r="I20"/>
  <c r="J20"/>
  <c r="L22" i="8" l="1"/>
  <c r="K22"/>
  <c r="M22"/>
  <c r="A24"/>
  <c r="C23"/>
  <c r="D23"/>
  <c r="B23"/>
  <c r="E22"/>
  <c r="B23" i="4"/>
  <c r="D22"/>
  <c r="F22" s="1"/>
  <c r="E22"/>
  <c r="C22"/>
  <c r="H21"/>
  <c r="I21"/>
  <c r="J21"/>
  <c r="E23" i="8" l="1"/>
  <c r="K23"/>
  <c r="L23"/>
  <c r="M23"/>
  <c r="A25"/>
  <c r="C24"/>
  <c r="D24"/>
  <c r="B24"/>
  <c r="B24" i="4"/>
  <c r="D23"/>
  <c r="F23" s="1"/>
  <c r="E23"/>
  <c r="C23"/>
  <c r="H22"/>
  <c r="I22"/>
  <c r="J22"/>
  <c r="L24" i="8" l="1"/>
  <c r="K24"/>
  <c r="M24"/>
  <c r="A26"/>
  <c r="C25"/>
  <c r="D25"/>
  <c r="B25"/>
  <c r="E24"/>
  <c r="B25" i="4"/>
  <c r="D24"/>
  <c r="F24" s="1"/>
  <c r="E24"/>
  <c r="C24"/>
  <c r="H23"/>
  <c r="I23"/>
  <c r="J23"/>
  <c r="E25" i="8" l="1"/>
  <c r="K25"/>
  <c r="L25"/>
  <c r="M25"/>
  <c r="A27"/>
  <c r="C26"/>
  <c r="D26"/>
  <c r="B26"/>
  <c r="B26" i="4"/>
  <c r="D25"/>
  <c r="F25" s="1"/>
  <c r="E25"/>
  <c r="C25"/>
  <c r="H24"/>
  <c r="I24"/>
  <c r="J24"/>
  <c r="L26" i="8" l="1"/>
  <c r="K26"/>
  <c r="M26"/>
  <c r="A28"/>
  <c r="C27"/>
  <c r="D27"/>
  <c r="B27"/>
  <c r="E26"/>
  <c r="B27" i="4"/>
  <c r="D26"/>
  <c r="F26" s="1"/>
  <c r="E26"/>
  <c r="C26"/>
  <c r="H25"/>
  <c r="I25"/>
  <c r="J25"/>
  <c r="E27" i="8" l="1"/>
  <c r="K27"/>
  <c r="L27"/>
  <c r="M27"/>
  <c r="A29"/>
  <c r="C28"/>
  <c r="D28"/>
  <c r="B28"/>
  <c r="B28" i="4"/>
  <c r="D27"/>
  <c r="F27" s="1"/>
  <c r="E27"/>
  <c r="C27"/>
  <c r="H26"/>
  <c r="I26"/>
  <c r="J26"/>
  <c r="L28" i="8" l="1"/>
  <c r="K28"/>
  <c r="M28"/>
  <c r="A30"/>
  <c r="C29"/>
  <c r="D29"/>
  <c r="B29"/>
  <c r="E28"/>
  <c r="B29" i="4"/>
  <c r="D28"/>
  <c r="F28" s="1"/>
  <c r="E28"/>
  <c r="C28"/>
  <c r="H27"/>
  <c r="I27"/>
  <c r="J27"/>
  <c r="E29" i="8" l="1"/>
  <c r="K29"/>
  <c r="L29"/>
  <c r="M29"/>
  <c r="A31"/>
  <c r="C30"/>
  <c r="D30"/>
  <c r="B30"/>
  <c r="B30" i="4"/>
  <c r="D29"/>
  <c r="F29" s="1"/>
  <c r="E29"/>
  <c r="C29"/>
  <c r="H28"/>
  <c r="I28"/>
  <c r="J28"/>
  <c r="L30" i="8" l="1"/>
  <c r="K30"/>
  <c r="M30"/>
  <c r="A32"/>
  <c r="C31"/>
  <c r="D31"/>
  <c r="B31"/>
  <c r="E30"/>
  <c r="B31" i="4"/>
  <c r="D30"/>
  <c r="F30" s="1"/>
  <c r="E30"/>
  <c r="C30"/>
  <c r="H29"/>
  <c r="I29"/>
  <c r="J29"/>
  <c r="E31" i="8" l="1"/>
  <c r="K31"/>
  <c r="L31"/>
  <c r="M31"/>
  <c r="A33"/>
  <c r="C32"/>
  <c r="D32"/>
  <c r="B32"/>
  <c r="B32" i="4"/>
  <c r="D31"/>
  <c r="F31" s="1"/>
  <c r="E31"/>
  <c r="C31"/>
  <c r="H30"/>
  <c r="I30"/>
  <c r="J30"/>
  <c r="L32" i="8" l="1"/>
  <c r="K32"/>
  <c r="M32"/>
  <c r="E32"/>
  <c r="D33"/>
  <c r="B33"/>
  <c r="A34"/>
  <c r="C33"/>
  <c r="B33" i="4"/>
  <c r="D32"/>
  <c r="F32" s="1"/>
  <c r="E32"/>
  <c r="C32"/>
  <c r="H31"/>
  <c r="I31"/>
  <c r="J31"/>
  <c r="D34" i="8" l="1"/>
  <c r="B34"/>
  <c r="A35"/>
  <c r="C34"/>
  <c r="E33"/>
  <c r="K33"/>
  <c r="L33"/>
  <c r="M33"/>
  <c r="B34" i="4"/>
  <c r="D33"/>
  <c r="F33" s="1"/>
  <c r="E33"/>
  <c r="C33"/>
  <c r="H32"/>
  <c r="I32"/>
  <c r="J32"/>
  <c r="E34" i="8" l="1"/>
  <c r="L34"/>
  <c r="K34"/>
  <c r="M34"/>
  <c r="D35"/>
  <c r="B35"/>
  <c r="A36"/>
  <c r="C35"/>
  <c r="B35" i="4"/>
  <c r="D34"/>
  <c r="F34" s="1"/>
  <c r="E34"/>
  <c r="C34"/>
  <c r="H33"/>
  <c r="I33"/>
  <c r="J33"/>
  <c r="D36" i="8" l="1"/>
  <c r="B36"/>
  <c r="A37"/>
  <c r="C36"/>
  <c r="E35"/>
  <c r="K35"/>
  <c r="L35"/>
  <c r="M35"/>
  <c r="B36" i="4"/>
  <c r="D35"/>
  <c r="F35" s="1"/>
  <c r="E35"/>
  <c r="C35"/>
  <c r="H34"/>
  <c r="I34"/>
  <c r="J34"/>
  <c r="E36" i="8" l="1"/>
  <c r="L36"/>
  <c r="K36"/>
  <c r="M36"/>
  <c r="D37"/>
  <c r="B37"/>
  <c r="A38"/>
  <c r="C37"/>
  <c r="B37" i="4"/>
  <c r="D36"/>
  <c r="F36" s="1"/>
  <c r="E36"/>
  <c r="C36"/>
  <c r="H35"/>
  <c r="I35"/>
  <c r="J35"/>
  <c r="D38" i="8" l="1"/>
  <c r="B38"/>
  <c r="A39"/>
  <c r="C38"/>
  <c r="E37"/>
  <c r="K37"/>
  <c r="L37"/>
  <c r="M37"/>
  <c r="B38" i="4"/>
  <c r="D37"/>
  <c r="F37" s="1"/>
  <c r="E37"/>
  <c r="C37"/>
  <c r="H36"/>
  <c r="I36"/>
  <c r="J36"/>
  <c r="E38" i="8" l="1"/>
  <c r="L38"/>
  <c r="K38"/>
  <c r="M38"/>
  <c r="D39"/>
  <c r="B39"/>
  <c r="A40"/>
  <c r="C39"/>
  <c r="B39" i="4"/>
  <c r="D38"/>
  <c r="F38" s="1"/>
  <c r="E38"/>
  <c r="C38"/>
  <c r="H37"/>
  <c r="I37"/>
  <c r="J37"/>
  <c r="D40" i="8" l="1"/>
  <c r="B40"/>
  <c r="A41"/>
  <c r="C40"/>
  <c r="E39"/>
  <c r="K39"/>
  <c r="L39"/>
  <c r="M39"/>
  <c r="B40" i="4"/>
  <c r="D39"/>
  <c r="F39" s="1"/>
  <c r="E39"/>
  <c r="C39"/>
  <c r="H38"/>
  <c r="I38"/>
  <c r="J38"/>
  <c r="E40" i="8" l="1"/>
  <c r="L40"/>
  <c r="K40"/>
  <c r="M40"/>
  <c r="D41"/>
  <c r="B41"/>
  <c r="A42"/>
  <c r="C41"/>
  <c r="B41" i="4"/>
  <c r="D40"/>
  <c r="F40" s="1"/>
  <c r="E40"/>
  <c r="C40"/>
  <c r="H39"/>
  <c r="I39"/>
  <c r="J39"/>
  <c r="D42" i="8" l="1"/>
  <c r="B42"/>
  <c r="A43"/>
  <c r="C42"/>
  <c r="E41"/>
  <c r="K41"/>
  <c r="L41"/>
  <c r="M41"/>
  <c r="B42" i="4"/>
  <c r="D41"/>
  <c r="F41" s="1"/>
  <c r="E41"/>
  <c r="C41"/>
  <c r="H40"/>
  <c r="I40"/>
  <c r="J40"/>
  <c r="E42" i="8" l="1"/>
  <c r="L42"/>
  <c r="K42"/>
  <c r="M42"/>
  <c r="D43"/>
  <c r="B43"/>
  <c r="A44"/>
  <c r="C43"/>
  <c r="B43" i="4"/>
  <c r="D42"/>
  <c r="F42" s="1"/>
  <c r="E42"/>
  <c r="C42"/>
  <c r="H41"/>
  <c r="I41"/>
  <c r="J41"/>
  <c r="D44" i="8" l="1"/>
  <c r="B44"/>
  <c r="A45"/>
  <c r="C44"/>
  <c r="E43"/>
  <c r="K43"/>
  <c r="L43"/>
  <c r="M43"/>
  <c r="B44" i="4"/>
  <c r="D43"/>
  <c r="F43" s="1"/>
  <c r="E43"/>
  <c r="C43"/>
  <c r="H42"/>
  <c r="I42"/>
  <c r="J42"/>
  <c r="E44" i="8" l="1"/>
  <c r="L44"/>
  <c r="K44"/>
  <c r="M44"/>
  <c r="D45"/>
  <c r="B45"/>
  <c r="A46"/>
  <c r="C45"/>
  <c r="B45" i="4"/>
  <c r="D44"/>
  <c r="F44" s="1"/>
  <c r="E44"/>
  <c r="C44"/>
  <c r="H43"/>
  <c r="I43"/>
  <c r="J43"/>
  <c r="D46" i="8" l="1"/>
  <c r="B46"/>
  <c r="A47"/>
  <c r="C46"/>
  <c r="E45"/>
  <c r="K45"/>
  <c r="L45"/>
  <c r="M45"/>
  <c r="H44" i="4"/>
  <c r="I44"/>
  <c r="J44"/>
  <c r="B46"/>
  <c r="D45"/>
  <c r="F45" s="1"/>
  <c r="E45"/>
  <c r="C45"/>
  <c r="E46" i="8" l="1"/>
  <c r="L46"/>
  <c r="K46"/>
  <c r="M46"/>
  <c r="D47"/>
  <c r="B47"/>
  <c r="A48"/>
  <c r="C47"/>
  <c r="H45" i="4"/>
  <c r="I45"/>
  <c r="J45"/>
  <c r="B47"/>
  <c r="D46"/>
  <c r="F46" s="1"/>
  <c r="E46"/>
  <c r="C46"/>
  <c r="D48" i="8" l="1"/>
  <c r="B48"/>
  <c r="A49"/>
  <c r="C48"/>
  <c r="E47"/>
  <c r="K47"/>
  <c r="L47"/>
  <c r="M47"/>
  <c r="H46" i="4"/>
  <c r="I46"/>
  <c r="J46"/>
  <c r="B48"/>
  <c r="D47"/>
  <c r="F47" s="1"/>
  <c r="E47"/>
  <c r="C47"/>
  <c r="E48" i="8" l="1"/>
  <c r="L48"/>
  <c r="K48"/>
  <c r="M48"/>
  <c r="D49"/>
  <c r="B49"/>
  <c r="A50"/>
  <c r="C49"/>
  <c r="H47" i="4"/>
  <c r="I47"/>
  <c r="J47"/>
  <c r="B49"/>
  <c r="D48"/>
  <c r="F48" s="1"/>
  <c r="E48"/>
  <c r="C48"/>
  <c r="D50" i="8" l="1"/>
  <c r="B50"/>
  <c r="A51"/>
  <c r="C50"/>
  <c r="E49"/>
  <c r="K49"/>
  <c r="L49"/>
  <c r="M49"/>
  <c r="H48" i="4"/>
  <c r="I48"/>
  <c r="J48"/>
  <c r="B50"/>
  <c r="D49"/>
  <c r="F49" s="1"/>
  <c r="E49"/>
  <c r="C49"/>
  <c r="E50" i="8" l="1"/>
  <c r="L50"/>
  <c r="K50"/>
  <c r="M50"/>
  <c r="D51"/>
  <c r="B51"/>
  <c r="A52"/>
  <c r="C51"/>
  <c r="H49" i="4"/>
  <c r="I49"/>
  <c r="J49"/>
  <c r="E50"/>
  <c r="C50"/>
  <c r="B51"/>
  <c r="D50"/>
  <c r="F50" s="1"/>
  <c r="D52" i="8" l="1"/>
  <c r="B52"/>
  <c r="A53"/>
  <c r="C52"/>
  <c r="E51"/>
  <c r="K51"/>
  <c r="L51"/>
  <c r="M51"/>
  <c r="H50" i="4"/>
  <c r="I50"/>
  <c r="J50"/>
  <c r="E51"/>
  <c r="C51"/>
  <c r="B52"/>
  <c r="D51"/>
  <c r="F51" s="1"/>
  <c r="E52" i="8" l="1"/>
  <c r="L52"/>
  <c r="K52"/>
  <c r="M52"/>
  <c r="D53"/>
  <c r="B53"/>
  <c r="A54"/>
  <c r="C53"/>
  <c r="H51" i="4"/>
  <c r="I51"/>
  <c r="J51"/>
  <c r="E52"/>
  <c r="C52"/>
  <c r="B53"/>
  <c r="D52"/>
  <c r="F52" s="1"/>
  <c r="D54" i="8" l="1"/>
  <c r="B54"/>
  <c r="A55"/>
  <c r="C54"/>
  <c r="E53"/>
  <c r="K53"/>
  <c r="L53"/>
  <c r="M53"/>
  <c r="H52" i="4"/>
  <c r="I52"/>
  <c r="J52"/>
  <c r="E53"/>
  <c r="C53"/>
  <c r="B54"/>
  <c r="D53"/>
  <c r="F53" s="1"/>
  <c r="E54" i="8" l="1"/>
  <c r="L54"/>
  <c r="K54"/>
  <c r="M54"/>
  <c r="D55"/>
  <c r="B55"/>
  <c r="A56"/>
  <c r="C55"/>
  <c r="H53" i="4"/>
  <c r="I53"/>
  <c r="J53"/>
  <c r="E54"/>
  <c r="C54"/>
  <c r="B55"/>
  <c r="D54"/>
  <c r="F54" s="1"/>
  <c r="D56" i="8" l="1"/>
  <c r="B56"/>
  <c r="A57"/>
  <c r="C56"/>
  <c r="E55"/>
  <c r="K55"/>
  <c r="L55"/>
  <c r="M55"/>
  <c r="H54" i="4"/>
  <c r="I54"/>
  <c r="J54"/>
  <c r="E55"/>
  <c r="C55"/>
  <c r="B56"/>
  <c r="D55"/>
  <c r="F55" s="1"/>
  <c r="E56" i="8" l="1"/>
  <c r="L56"/>
  <c r="K56"/>
  <c r="M56"/>
  <c r="D57"/>
  <c r="B57"/>
  <c r="A58"/>
  <c r="C57"/>
  <c r="H55" i="4"/>
  <c r="I55"/>
  <c r="J55"/>
  <c r="E56"/>
  <c r="C56"/>
  <c r="B57"/>
  <c r="D56"/>
  <c r="F56" s="1"/>
  <c r="D58" i="8" l="1"/>
  <c r="B58"/>
  <c r="A59"/>
  <c r="C58"/>
  <c r="E57"/>
  <c r="K57"/>
  <c r="L57"/>
  <c r="M57"/>
  <c r="H56" i="4"/>
  <c r="I56"/>
  <c r="J56"/>
  <c r="E57"/>
  <c r="C57"/>
  <c r="B58"/>
  <c r="D57"/>
  <c r="F57" s="1"/>
  <c r="E58" i="8" l="1"/>
  <c r="L58"/>
  <c r="K58"/>
  <c r="M58"/>
  <c r="D59"/>
  <c r="B59"/>
  <c r="A60"/>
  <c r="C59"/>
  <c r="H57" i="4"/>
  <c r="I57"/>
  <c r="J57"/>
  <c r="E58"/>
  <c r="C58"/>
  <c r="B59"/>
  <c r="D58"/>
  <c r="F58" s="1"/>
  <c r="D60" i="8" l="1"/>
  <c r="B60"/>
  <c r="A61"/>
  <c r="C60"/>
  <c r="E59"/>
  <c r="K59"/>
  <c r="L59"/>
  <c r="M59"/>
  <c r="H58" i="4"/>
  <c r="I58"/>
  <c r="J58"/>
  <c r="E59"/>
  <c r="C59"/>
  <c r="B60"/>
  <c r="D59"/>
  <c r="F59" s="1"/>
  <c r="E60" i="8" l="1"/>
  <c r="L60"/>
  <c r="K60"/>
  <c r="M60"/>
  <c r="D61"/>
  <c r="B61"/>
  <c r="A62"/>
  <c r="C61"/>
  <c r="H59" i="4"/>
  <c r="I59"/>
  <c r="J59"/>
  <c r="E60"/>
  <c r="C60"/>
  <c r="B61"/>
  <c r="D60"/>
  <c r="F60" s="1"/>
  <c r="D62" i="8" l="1"/>
  <c r="B62"/>
  <c r="A63"/>
  <c r="C62"/>
  <c r="E61"/>
  <c r="K61"/>
  <c r="L61"/>
  <c r="M61"/>
  <c r="H60" i="4"/>
  <c r="I60"/>
  <c r="J60"/>
  <c r="E61"/>
  <c r="C61"/>
  <c r="B62"/>
  <c r="D61"/>
  <c r="F61" s="1"/>
  <c r="E62" i="8" l="1"/>
  <c r="L62"/>
  <c r="K62"/>
  <c r="M62"/>
  <c r="D63"/>
  <c r="B63"/>
  <c r="A64"/>
  <c r="C63"/>
  <c r="H61" i="4"/>
  <c r="I61"/>
  <c r="J61"/>
  <c r="E62"/>
  <c r="C62"/>
  <c r="B63"/>
  <c r="D62"/>
  <c r="F62" s="1"/>
  <c r="D64" i="8" l="1"/>
  <c r="B64"/>
  <c r="A65"/>
  <c r="C64"/>
  <c r="E63"/>
  <c r="K63"/>
  <c r="L63"/>
  <c r="M63"/>
  <c r="H62" i="4"/>
  <c r="I62"/>
  <c r="J62"/>
  <c r="E63"/>
  <c r="C63"/>
  <c r="B64"/>
  <c r="D63"/>
  <c r="F63" s="1"/>
  <c r="E64" i="8" l="1"/>
  <c r="L64"/>
  <c r="K64"/>
  <c r="M64"/>
  <c r="D65"/>
  <c r="B65"/>
  <c r="A66"/>
  <c r="C65"/>
  <c r="H63" i="4"/>
  <c r="I63"/>
  <c r="J63"/>
  <c r="E64"/>
  <c r="C64"/>
  <c r="B65"/>
  <c r="D64"/>
  <c r="F64" s="1"/>
  <c r="D66" i="8" l="1"/>
  <c r="B66"/>
  <c r="A67"/>
  <c r="C66"/>
  <c r="E65"/>
  <c r="K65"/>
  <c r="L65"/>
  <c r="M65"/>
  <c r="H64" i="4"/>
  <c r="I64"/>
  <c r="J64"/>
  <c r="E65"/>
  <c r="C65"/>
  <c r="B66"/>
  <c r="D65"/>
  <c r="F65" s="1"/>
  <c r="E66" i="8" l="1"/>
  <c r="L66"/>
  <c r="K66"/>
  <c r="M66"/>
  <c r="D67"/>
  <c r="B67"/>
  <c r="A68"/>
  <c r="C67"/>
  <c r="H65" i="4"/>
  <c r="I65"/>
  <c r="J65"/>
  <c r="E66"/>
  <c r="C66"/>
  <c r="B67"/>
  <c r="D66"/>
  <c r="F66" s="1"/>
  <c r="D68" i="8" l="1"/>
  <c r="B68"/>
  <c r="A69"/>
  <c r="C68"/>
  <c r="E67"/>
  <c r="K67"/>
  <c r="L67"/>
  <c r="M67"/>
  <c r="H66" i="4"/>
  <c r="I66"/>
  <c r="J66"/>
  <c r="E67"/>
  <c r="C67"/>
  <c r="B68"/>
  <c r="D67"/>
  <c r="F67" s="1"/>
  <c r="E68" i="8" l="1"/>
  <c r="L68"/>
  <c r="K68"/>
  <c r="M68"/>
  <c r="D69"/>
  <c r="B69"/>
  <c r="A70"/>
  <c r="C69"/>
  <c r="H67" i="4"/>
  <c r="I67"/>
  <c r="J67"/>
  <c r="E68"/>
  <c r="C68"/>
  <c r="B69"/>
  <c r="D68"/>
  <c r="F68" s="1"/>
  <c r="D70" i="8" l="1"/>
  <c r="B70"/>
  <c r="A71"/>
  <c r="C70"/>
  <c r="E69"/>
  <c r="K69"/>
  <c r="L69"/>
  <c r="M69"/>
  <c r="H68" i="4"/>
  <c r="I68"/>
  <c r="J68"/>
  <c r="E69"/>
  <c r="C69"/>
  <c r="B70"/>
  <c r="D69"/>
  <c r="F69" s="1"/>
  <c r="E70" i="8" l="1"/>
  <c r="L70"/>
  <c r="K70"/>
  <c r="M70"/>
  <c r="D71"/>
  <c r="B71"/>
  <c r="A72"/>
  <c r="C71"/>
  <c r="H69" i="4"/>
  <c r="I69"/>
  <c r="J69"/>
  <c r="E70"/>
  <c r="C70"/>
  <c r="B71"/>
  <c r="D70"/>
  <c r="F70" s="1"/>
  <c r="D72" i="8" l="1"/>
  <c r="B72"/>
  <c r="A73"/>
  <c r="C72"/>
  <c r="E71"/>
  <c r="K71"/>
  <c r="L71"/>
  <c r="M71"/>
  <c r="H70" i="4"/>
  <c r="I70"/>
  <c r="J70"/>
  <c r="E71"/>
  <c r="C71"/>
  <c r="B72"/>
  <c r="D71"/>
  <c r="F71" s="1"/>
  <c r="E72" i="8" l="1"/>
  <c r="L72"/>
  <c r="K72"/>
  <c r="M72"/>
  <c r="A74"/>
  <c r="D73"/>
  <c r="B73"/>
  <c r="C73"/>
  <c r="H71" i="4"/>
  <c r="I71"/>
  <c r="J71"/>
  <c r="E72"/>
  <c r="C72"/>
  <c r="B73"/>
  <c r="D72"/>
  <c r="F72" s="1"/>
  <c r="E73" i="8" l="1"/>
  <c r="K73"/>
  <c r="L73"/>
  <c r="M73"/>
  <c r="A75"/>
  <c r="C74"/>
  <c r="B74"/>
  <c r="D74"/>
  <c r="H72" i="4"/>
  <c r="I72"/>
  <c r="J72"/>
  <c r="E73"/>
  <c r="C73"/>
  <c r="B74"/>
  <c r="D73"/>
  <c r="F73" s="1"/>
  <c r="E74" i="8" l="1"/>
  <c r="L74"/>
  <c r="K74"/>
  <c r="M74"/>
  <c r="A76"/>
  <c r="C75"/>
  <c r="B75"/>
  <c r="D75"/>
  <c r="H73" i="4"/>
  <c r="I73"/>
  <c r="J73"/>
  <c r="E74"/>
  <c r="C74"/>
  <c r="B75"/>
  <c r="D74"/>
  <c r="F74" s="1"/>
  <c r="E75" i="8" l="1"/>
  <c r="K75"/>
  <c r="L75"/>
  <c r="M75"/>
  <c r="A77"/>
  <c r="C76"/>
  <c r="B76"/>
  <c r="D76"/>
  <c r="H74" i="4"/>
  <c r="I74"/>
  <c r="J74"/>
  <c r="E75"/>
  <c r="C75"/>
  <c r="B76"/>
  <c r="D75"/>
  <c r="F75" s="1"/>
  <c r="E76" i="8" l="1"/>
  <c r="L76"/>
  <c r="K76"/>
  <c r="M76"/>
  <c r="D77"/>
  <c r="B77"/>
  <c r="A78"/>
  <c r="C77"/>
  <c r="H75" i="4"/>
  <c r="I75"/>
  <c r="J75"/>
  <c r="E76"/>
  <c r="C76"/>
  <c r="B77"/>
  <c r="D76"/>
  <c r="F76" s="1"/>
  <c r="D78" i="8" l="1"/>
  <c r="B78"/>
  <c r="A79"/>
  <c r="C78"/>
  <c r="E77"/>
  <c r="K77"/>
  <c r="L77"/>
  <c r="M77"/>
  <c r="H76" i="4"/>
  <c r="I76"/>
  <c r="J76"/>
  <c r="E77"/>
  <c r="C77"/>
  <c r="B78"/>
  <c r="D77"/>
  <c r="F77" s="1"/>
  <c r="E78" i="8" l="1"/>
  <c r="L78"/>
  <c r="K78"/>
  <c r="M78"/>
  <c r="D79"/>
  <c r="B79"/>
  <c r="A80"/>
  <c r="C79"/>
  <c r="H77" i="4"/>
  <c r="I77"/>
  <c r="J77"/>
  <c r="E78"/>
  <c r="C78"/>
  <c r="B79"/>
  <c r="D78"/>
  <c r="F78" s="1"/>
  <c r="D80" i="8" l="1"/>
  <c r="B80"/>
  <c r="A81"/>
  <c r="C80"/>
  <c r="E79"/>
  <c r="K79"/>
  <c r="L79"/>
  <c r="M79"/>
  <c r="H78" i="4"/>
  <c r="I78"/>
  <c r="J78"/>
  <c r="E79"/>
  <c r="C79"/>
  <c r="B80"/>
  <c r="D79"/>
  <c r="F79" s="1"/>
  <c r="E80" i="8" l="1"/>
  <c r="L80"/>
  <c r="K80"/>
  <c r="M80"/>
  <c r="D81"/>
  <c r="B81"/>
  <c r="A82"/>
  <c r="C81"/>
  <c r="H79" i="4"/>
  <c r="I79"/>
  <c r="J79"/>
  <c r="E80"/>
  <c r="C80"/>
  <c r="B81"/>
  <c r="D80"/>
  <c r="F80" s="1"/>
  <c r="D82" i="8" l="1"/>
  <c r="B82"/>
  <c r="A83"/>
  <c r="C82"/>
  <c r="E81"/>
  <c r="K81"/>
  <c r="L81"/>
  <c r="M81"/>
  <c r="H80" i="4"/>
  <c r="I80"/>
  <c r="J80"/>
  <c r="E81"/>
  <c r="C81"/>
  <c r="B82"/>
  <c r="D81"/>
  <c r="F81" s="1"/>
  <c r="E82" i="8" l="1"/>
  <c r="L82"/>
  <c r="K82"/>
  <c r="M82"/>
  <c r="D83"/>
  <c r="B83"/>
  <c r="A84"/>
  <c r="C83"/>
  <c r="H81" i="4"/>
  <c r="I81"/>
  <c r="J81"/>
  <c r="E82"/>
  <c r="C82"/>
  <c r="B83"/>
  <c r="D82"/>
  <c r="F82" s="1"/>
  <c r="D84" i="8" l="1"/>
  <c r="B84"/>
  <c r="A85"/>
  <c r="C84"/>
  <c r="E83"/>
  <c r="K83"/>
  <c r="L83"/>
  <c r="M83"/>
  <c r="H82" i="4"/>
  <c r="I82"/>
  <c r="J82"/>
  <c r="E83"/>
  <c r="C83"/>
  <c r="B84"/>
  <c r="D83"/>
  <c r="F83" s="1"/>
  <c r="E84" i="8" l="1"/>
  <c r="L84"/>
  <c r="K84"/>
  <c r="M84"/>
  <c r="D85"/>
  <c r="B85"/>
  <c r="A86"/>
  <c r="C85"/>
  <c r="H83" i="4"/>
  <c r="I83"/>
  <c r="J83"/>
  <c r="E84"/>
  <c r="C84"/>
  <c r="B85"/>
  <c r="D84"/>
  <c r="F84" s="1"/>
  <c r="D86" i="8" l="1"/>
  <c r="B86"/>
  <c r="A87"/>
  <c r="C86"/>
  <c r="E85"/>
  <c r="K85"/>
  <c r="L85"/>
  <c r="M85"/>
  <c r="H84" i="4"/>
  <c r="I84"/>
  <c r="J84"/>
  <c r="E85"/>
  <c r="C85"/>
  <c r="B86"/>
  <c r="D85"/>
  <c r="F85" s="1"/>
  <c r="E86" i="8" l="1"/>
  <c r="L86"/>
  <c r="K86"/>
  <c r="M86"/>
  <c r="D87"/>
  <c r="B87"/>
  <c r="A88"/>
  <c r="C87"/>
  <c r="H85" i="4"/>
  <c r="I85"/>
  <c r="J85"/>
  <c r="E86"/>
  <c r="C86"/>
  <c r="B87"/>
  <c r="D86"/>
  <c r="F86" s="1"/>
  <c r="D88" i="8" l="1"/>
  <c r="B88"/>
  <c r="A89"/>
  <c r="C88"/>
  <c r="E87"/>
  <c r="K87"/>
  <c r="L87"/>
  <c r="M87"/>
  <c r="H86" i="4"/>
  <c r="I86"/>
  <c r="J86"/>
  <c r="E87"/>
  <c r="C87"/>
  <c r="B88"/>
  <c r="D87"/>
  <c r="F87" s="1"/>
  <c r="E88" i="8" l="1"/>
  <c r="L88"/>
  <c r="K88"/>
  <c r="M88"/>
  <c r="D89"/>
  <c r="B89"/>
  <c r="A90"/>
  <c r="C89"/>
  <c r="H87" i="4"/>
  <c r="I87"/>
  <c r="J87"/>
  <c r="E88"/>
  <c r="C88"/>
  <c r="B89"/>
  <c r="D88"/>
  <c r="F88" s="1"/>
  <c r="D90" i="8" l="1"/>
  <c r="B90"/>
  <c r="A91"/>
  <c r="C90"/>
  <c r="E89"/>
  <c r="K89"/>
  <c r="L89"/>
  <c r="M89"/>
  <c r="H88" i="4"/>
  <c r="I88"/>
  <c r="J88"/>
  <c r="E89"/>
  <c r="C89"/>
  <c r="B90"/>
  <c r="D89"/>
  <c r="F89" s="1"/>
  <c r="D91" i="8" l="1"/>
  <c r="B91"/>
  <c r="A92"/>
  <c r="C91"/>
  <c r="E90"/>
  <c r="L90"/>
  <c r="K90"/>
  <c r="M90"/>
  <c r="H89" i="4"/>
  <c r="I89"/>
  <c r="J89"/>
  <c r="E90"/>
  <c r="C90"/>
  <c r="B91"/>
  <c r="D90"/>
  <c r="F90" s="1"/>
  <c r="E91" i="8" l="1"/>
  <c r="K91"/>
  <c r="L91"/>
  <c r="M91"/>
  <c r="D92"/>
  <c r="B92"/>
  <c r="A93"/>
  <c r="C92"/>
  <c r="H90" i="4"/>
  <c r="I90"/>
  <c r="J90"/>
  <c r="E91"/>
  <c r="C91"/>
  <c r="B92"/>
  <c r="D91"/>
  <c r="F91" s="1"/>
  <c r="D93" i="8" l="1"/>
  <c r="B93"/>
  <c r="A94"/>
  <c r="C93"/>
  <c r="E92"/>
  <c r="L92"/>
  <c r="K92"/>
  <c r="M92"/>
  <c r="H91" i="4"/>
  <c r="I91"/>
  <c r="J91"/>
  <c r="E92"/>
  <c r="C92"/>
  <c r="B93"/>
  <c r="D92"/>
  <c r="F92" s="1"/>
  <c r="E93" i="8" l="1"/>
  <c r="K93"/>
  <c r="L93"/>
  <c r="M93"/>
  <c r="D94"/>
  <c r="B94"/>
  <c r="A95"/>
  <c r="C94"/>
  <c r="H92" i="4"/>
  <c r="I92"/>
  <c r="J92"/>
  <c r="E93"/>
  <c r="C93"/>
  <c r="B94"/>
  <c r="D93"/>
  <c r="F93" s="1"/>
  <c r="D95" i="8" l="1"/>
  <c r="B95"/>
  <c r="A96"/>
  <c r="C95"/>
  <c r="E94"/>
  <c r="L94"/>
  <c r="K94"/>
  <c r="M94"/>
  <c r="H93" i="4"/>
  <c r="I93"/>
  <c r="J93"/>
  <c r="E94"/>
  <c r="C94"/>
  <c r="B95"/>
  <c r="D94"/>
  <c r="F94" s="1"/>
  <c r="E95" i="8" l="1"/>
  <c r="K95"/>
  <c r="L95"/>
  <c r="M95"/>
  <c r="D96"/>
  <c r="B96"/>
  <c r="A97"/>
  <c r="C96"/>
  <c r="H94" i="4"/>
  <c r="I94"/>
  <c r="J94"/>
  <c r="E95"/>
  <c r="C95"/>
  <c r="B96"/>
  <c r="D95"/>
  <c r="F95" s="1"/>
  <c r="D97" i="8" l="1"/>
  <c r="B97"/>
  <c r="A98"/>
  <c r="C97"/>
  <c r="E96"/>
  <c r="L96"/>
  <c r="K96"/>
  <c r="M96"/>
  <c r="H95" i="4"/>
  <c r="I95"/>
  <c r="J95"/>
  <c r="E96"/>
  <c r="C96"/>
  <c r="B97"/>
  <c r="D96"/>
  <c r="F96" s="1"/>
  <c r="E97" i="8" l="1"/>
  <c r="K97"/>
  <c r="L97"/>
  <c r="M97"/>
  <c r="D98"/>
  <c r="B98"/>
  <c r="A99"/>
  <c r="C98"/>
  <c r="H96" i="4"/>
  <c r="I96"/>
  <c r="J96"/>
  <c r="E97"/>
  <c r="C97"/>
  <c r="B98"/>
  <c r="D97"/>
  <c r="F97" s="1"/>
  <c r="D99" i="8" l="1"/>
  <c r="B99"/>
  <c r="A100"/>
  <c r="C99"/>
  <c r="E98"/>
  <c r="L98"/>
  <c r="K98"/>
  <c r="M98"/>
  <c r="H97" i="4"/>
  <c r="I97"/>
  <c r="J97"/>
  <c r="E98"/>
  <c r="C98"/>
  <c r="B99"/>
  <c r="D98"/>
  <c r="F98" s="1"/>
  <c r="E99" i="8" l="1"/>
  <c r="K99"/>
  <c r="L99"/>
  <c r="M99"/>
  <c r="D100"/>
  <c r="B100"/>
  <c r="A101"/>
  <c r="C100"/>
  <c r="H98" i="4"/>
  <c r="I98"/>
  <c r="J98"/>
  <c r="E99"/>
  <c r="C99"/>
  <c r="B100"/>
  <c r="D99"/>
  <c r="F99" s="1"/>
  <c r="E100" i="8" l="1"/>
  <c r="D101"/>
  <c r="B101"/>
  <c r="A102"/>
  <c r="C101"/>
  <c r="L100"/>
  <c r="K100"/>
  <c r="M100"/>
  <c r="H99" i="4"/>
  <c r="I99"/>
  <c r="J99"/>
  <c r="E100"/>
  <c r="C100"/>
  <c r="B101"/>
  <c r="D100"/>
  <c r="F100" s="1"/>
  <c r="E101" i="8" l="1"/>
  <c r="K101"/>
  <c r="L101"/>
  <c r="M101"/>
  <c r="D102"/>
  <c r="B102"/>
  <c r="A103"/>
  <c r="C102"/>
  <c r="H100" i="4"/>
  <c r="I100"/>
  <c r="J100"/>
  <c r="E101"/>
  <c r="C101"/>
  <c r="B102"/>
  <c r="D101"/>
  <c r="F101" s="1"/>
  <c r="D103" i="8" l="1"/>
  <c r="B103"/>
  <c r="A104"/>
  <c r="C103"/>
  <c r="E102"/>
  <c r="L102"/>
  <c r="K102"/>
  <c r="M102"/>
  <c r="H101" i="4"/>
  <c r="I101"/>
  <c r="J101"/>
  <c r="E102"/>
  <c r="C102"/>
  <c r="B103"/>
  <c r="D102"/>
  <c r="F102" s="1"/>
  <c r="E103" i="8" l="1"/>
  <c r="K103"/>
  <c r="L103"/>
  <c r="M103"/>
  <c r="D104"/>
  <c r="B104"/>
  <c r="A105"/>
  <c r="C104"/>
  <c r="H102" i="4"/>
  <c r="I102"/>
  <c r="J102"/>
  <c r="E103"/>
  <c r="C103"/>
  <c r="B104"/>
  <c r="D103"/>
  <c r="F103" s="1"/>
  <c r="E104" i="8" l="1"/>
  <c r="D105"/>
  <c r="B105"/>
  <c r="A106"/>
  <c r="C105"/>
  <c r="L104"/>
  <c r="K104"/>
  <c r="M104"/>
  <c r="H103" i="4"/>
  <c r="I103"/>
  <c r="J103"/>
  <c r="E104"/>
  <c r="C104"/>
  <c r="B105"/>
  <c r="D104"/>
  <c r="F104" s="1"/>
  <c r="E105" i="8" l="1"/>
  <c r="K105"/>
  <c r="L105"/>
  <c r="M105"/>
  <c r="D106"/>
  <c r="B106"/>
  <c r="A107"/>
  <c r="C106"/>
  <c r="H104" i="4"/>
  <c r="I104"/>
  <c r="J104"/>
  <c r="E105"/>
  <c r="C105"/>
  <c r="B106"/>
  <c r="D105"/>
  <c r="F105" s="1"/>
  <c r="D107" i="8" l="1"/>
  <c r="B107"/>
  <c r="A108"/>
  <c r="C107"/>
  <c r="E106"/>
  <c r="L106"/>
  <c r="K106"/>
  <c r="M106"/>
  <c r="H105" i="4"/>
  <c r="I105"/>
  <c r="J105"/>
  <c r="E106"/>
  <c r="C106"/>
  <c r="B107"/>
  <c r="D106"/>
  <c r="F106" s="1"/>
  <c r="E107" i="8" l="1"/>
  <c r="K107"/>
  <c r="L107"/>
  <c r="M107"/>
  <c r="D108"/>
  <c r="B108"/>
  <c r="A109"/>
  <c r="C108"/>
  <c r="E107" i="4"/>
  <c r="C107"/>
  <c r="B108"/>
  <c r="D107"/>
  <c r="F107" s="1"/>
  <c r="H106"/>
  <c r="I106"/>
  <c r="J106"/>
  <c r="D109" i="8" l="1"/>
  <c r="B109"/>
  <c r="A110"/>
  <c r="C109"/>
  <c r="E108"/>
  <c r="L108"/>
  <c r="K108"/>
  <c r="M108"/>
  <c r="E108" i="4"/>
  <c r="C108"/>
  <c r="B109"/>
  <c r="D108"/>
  <c r="F108" s="1"/>
  <c r="H107"/>
  <c r="I107"/>
  <c r="J107"/>
  <c r="E109" i="8" l="1"/>
  <c r="K109"/>
  <c r="L109"/>
  <c r="M109"/>
  <c r="D110"/>
  <c r="B110"/>
  <c r="A111"/>
  <c r="C110"/>
  <c r="E109" i="4"/>
  <c r="C109"/>
  <c r="B110"/>
  <c r="D109"/>
  <c r="F109" s="1"/>
  <c r="H108"/>
  <c r="I108"/>
  <c r="J108"/>
  <c r="D111" i="8" l="1"/>
  <c r="B111"/>
  <c r="A112"/>
  <c r="C111"/>
  <c r="E110"/>
  <c r="L110"/>
  <c r="K110"/>
  <c r="M110"/>
  <c r="E110" i="4"/>
  <c r="C110"/>
  <c r="B111"/>
  <c r="D110"/>
  <c r="F110" s="1"/>
  <c r="H109"/>
  <c r="I109"/>
  <c r="J109"/>
  <c r="E111" i="8" l="1"/>
  <c r="K111"/>
  <c r="L111"/>
  <c r="M111"/>
  <c r="D112"/>
  <c r="B112"/>
  <c r="A113"/>
  <c r="C112"/>
  <c r="E111" i="4"/>
  <c r="C111"/>
  <c r="B112"/>
  <c r="D111"/>
  <c r="F111" s="1"/>
  <c r="H110"/>
  <c r="I110"/>
  <c r="J110"/>
  <c r="D113" i="8" l="1"/>
  <c r="B113"/>
  <c r="A114"/>
  <c r="C113"/>
  <c r="E112"/>
  <c r="L112"/>
  <c r="K112"/>
  <c r="M112"/>
  <c r="E112" i="4"/>
  <c r="C112"/>
  <c r="B113"/>
  <c r="D112"/>
  <c r="F112" s="1"/>
  <c r="H111"/>
  <c r="I111"/>
  <c r="J111"/>
  <c r="E113" i="8" l="1"/>
  <c r="K113"/>
  <c r="L113"/>
  <c r="M113"/>
  <c r="D114"/>
  <c r="B114"/>
  <c r="C114"/>
  <c r="E113" i="4"/>
  <c r="C113"/>
  <c r="D113"/>
  <c r="F113" s="1"/>
  <c r="H112"/>
  <c r="I112"/>
  <c r="J112"/>
  <c r="E114" i="8" l="1"/>
  <c r="L114"/>
  <c r="K114"/>
  <c r="M114"/>
  <c r="N4" i="1"/>
  <c r="B6"/>
  <c r="D14"/>
  <c r="C14"/>
  <c r="F14" s="1"/>
  <c r="D15" l="1"/>
  <c r="H15"/>
  <c r="F5"/>
  <c r="K5" s="1"/>
  <c r="F9"/>
  <c r="G9" s="1"/>
  <c r="F4"/>
  <c r="G4" s="1"/>
  <c r="F8"/>
  <c r="C15"/>
  <c r="H16" l="1"/>
  <c r="G5"/>
  <c r="R3" s="1"/>
  <c r="H8"/>
  <c r="G8"/>
  <c r="A139"/>
  <c r="H9"/>
  <c r="H5"/>
  <c r="I5" s="1"/>
  <c r="H4"/>
  <c r="I4" s="1"/>
  <c r="K14" s="1"/>
  <c r="D139"/>
  <c r="R4"/>
  <c r="F15"/>
  <c r="C16"/>
  <c r="D16"/>
  <c r="H17" l="1"/>
  <c r="I8"/>
  <c r="J8" s="1"/>
  <c r="E15"/>
  <c r="C139"/>
  <c r="E139" s="1"/>
  <c r="B139"/>
  <c r="L139" s="1"/>
  <c r="S3" s="1"/>
  <c r="M4"/>
  <c r="K15"/>
  <c r="L15"/>
  <c r="G15" s="1"/>
  <c r="H139"/>
  <c r="L16"/>
  <c r="E14"/>
  <c r="L14"/>
  <c r="G14" s="1"/>
  <c r="F6"/>
  <c r="G6" s="1"/>
  <c r="I9"/>
  <c r="J9" s="1"/>
  <c r="K16"/>
  <c r="E16"/>
  <c r="F16"/>
  <c r="D17"/>
  <c r="C17"/>
  <c r="H18" l="1"/>
  <c r="F139"/>
  <c r="G139" s="1"/>
  <c r="K139"/>
  <c r="G16"/>
  <c r="H6"/>
  <c r="I6" s="1"/>
  <c r="E17"/>
  <c r="F17"/>
  <c r="L17"/>
  <c r="K17"/>
  <c r="C18"/>
  <c r="D18"/>
  <c r="H19" l="1"/>
  <c r="M17"/>
  <c r="I17" s="1"/>
  <c r="M139"/>
  <c r="M15"/>
  <c r="I15" s="1"/>
  <c r="M14"/>
  <c r="I14" s="1"/>
  <c r="M16"/>
  <c r="I16" s="1"/>
  <c r="G17"/>
  <c r="L18"/>
  <c r="K18"/>
  <c r="M18"/>
  <c r="I18" s="1"/>
  <c r="E18"/>
  <c r="F18"/>
  <c r="D19"/>
  <c r="C19"/>
  <c r="H20" l="1"/>
  <c r="I139"/>
  <c r="S4"/>
  <c r="O139"/>
  <c r="O4" s="1"/>
  <c r="E19"/>
  <c r="F19"/>
  <c r="K19"/>
  <c r="L19"/>
  <c r="G19" s="1"/>
  <c r="M19"/>
  <c r="I19" s="1"/>
  <c r="G18"/>
  <c r="C20"/>
  <c r="D20"/>
  <c r="H21" l="1"/>
  <c r="L20"/>
  <c r="K20"/>
  <c r="M20"/>
  <c r="I20" s="1"/>
  <c r="E20"/>
  <c r="F20"/>
  <c r="D21"/>
  <c r="C21"/>
  <c r="H22" l="1"/>
  <c r="E21"/>
  <c r="F21"/>
  <c r="G20"/>
  <c r="L21"/>
  <c r="G21" s="1"/>
  <c r="K21"/>
  <c r="M21"/>
  <c r="I21" s="1"/>
  <c r="C22"/>
  <c r="D22"/>
  <c r="H23" l="1"/>
  <c r="E22"/>
  <c r="F22"/>
  <c r="K22"/>
  <c r="L22"/>
  <c r="G22" s="1"/>
  <c r="M22"/>
  <c r="I22" s="1"/>
  <c r="D23"/>
  <c r="C23"/>
  <c r="H24" l="1"/>
  <c r="E23"/>
  <c r="F23"/>
  <c r="L23"/>
  <c r="K23"/>
  <c r="M23"/>
  <c r="I23" s="1"/>
  <c r="C24"/>
  <c r="D24"/>
  <c r="H25" l="1"/>
  <c r="L24"/>
  <c r="K24"/>
  <c r="M24"/>
  <c r="I24" s="1"/>
  <c r="E24"/>
  <c r="F24"/>
  <c r="G23"/>
  <c r="D25"/>
  <c r="C25"/>
  <c r="H26" l="1"/>
  <c r="G24"/>
  <c r="E25"/>
  <c r="F25"/>
  <c r="L25"/>
  <c r="K25"/>
  <c r="M25"/>
  <c r="I25" s="1"/>
  <c r="C26"/>
  <c r="D26"/>
  <c r="H27" l="1"/>
  <c r="G25"/>
  <c r="L26"/>
  <c r="K26"/>
  <c r="M26"/>
  <c r="I26" s="1"/>
  <c r="E26"/>
  <c r="F26"/>
  <c r="D27"/>
  <c r="C27"/>
  <c r="H28" l="1"/>
  <c r="E27"/>
  <c r="F27"/>
  <c r="K27"/>
  <c r="L27"/>
  <c r="G27" s="1"/>
  <c r="M27"/>
  <c r="I27" s="1"/>
  <c r="G26"/>
  <c r="C28"/>
  <c r="D28"/>
  <c r="H29" l="1"/>
  <c r="L28"/>
  <c r="K28"/>
  <c r="M28"/>
  <c r="I28" s="1"/>
  <c r="E28"/>
  <c r="F28"/>
  <c r="D29"/>
  <c r="C29"/>
  <c r="H30" l="1"/>
  <c r="E29"/>
  <c r="F29"/>
  <c r="L29"/>
  <c r="K29"/>
  <c r="M29"/>
  <c r="I29" s="1"/>
  <c r="G28"/>
  <c r="C30"/>
  <c r="D30"/>
  <c r="H31" l="1"/>
  <c r="K30"/>
  <c r="L30"/>
  <c r="M30"/>
  <c r="I30" s="1"/>
  <c r="E30"/>
  <c r="F30"/>
  <c r="G29"/>
  <c r="D31"/>
  <c r="C31"/>
  <c r="H32" l="1"/>
  <c r="G30"/>
  <c r="E31"/>
  <c r="F31"/>
  <c r="L31"/>
  <c r="K31"/>
  <c r="M31"/>
  <c r="I31" s="1"/>
  <c r="C32"/>
  <c r="D32"/>
  <c r="H33" l="1"/>
  <c r="G31"/>
  <c r="L32"/>
  <c r="K32"/>
  <c r="M32"/>
  <c r="I32" s="1"/>
  <c r="E32"/>
  <c r="F32"/>
  <c r="D33"/>
  <c r="C33"/>
  <c r="H34" l="1"/>
  <c r="G32"/>
  <c r="L33"/>
  <c r="K33"/>
  <c r="M33"/>
  <c r="I33" s="1"/>
  <c r="E33"/>
  <c r="F33"/>
  <c r="C34"/>
  <c r="D34"/>
  <c r="H35" l="1"/>
  <c r="L34"/>
  <c r="K34"/>
  <c r="M34"/>
  <c r="I34" s="1"/>
  <c r="G33"/>
  <c r="E34"/>
  <c r="F34"/>
  <c r="D35"/>
  <c r="C35"/>
  <c r="H36" l="1"/>
  <c r="K35"/>
  <c r="L35"/>
  <c r="M35"/>
  <c r="I35" s="1"/>
  <c r="E35"/>
  <c r="F35"/>
  <c r="G34"/>
  <c r="C36"/>
  <c r="D36"/>
  <c r="H37" l="1"/>
  <c r="G35"/>
  <c r="L36"/>
  <c r="K36"/>
  <c r="M36"/>
  <c r="I36" s="1"/>
  <c r="E36"/>
  <c r="F36"/>
  <c r="D37"/>
  <c r="C37"/>
  <c r="H38" l="1"/>
  <c r="L37"/>
  <c r="K37"/>
  <c r="M37"/>
  <c r="I37" s="1"/>
  <c r="G36"/>
  <c r="E37"/>
  <c r="F37"/>
  <c r="C38"/>
  <c r="D38"/>
  <c r="H39" l="1"/>
  <c r="E38"/>
  <c r="F38"/>
  <c r="G37"/>
  <c r="K38"/>
  <c r="L38"/>
  <c r="M38"/>
  <c r="I38" s="1"/>
  <c r="D39"/>
  <c r="C39"/>
  <c r="H40" l="1"/>
  <c r="E39"/>
  <c r="F39"/>
  <c r="G38"/>
  <c r="L39"/>
  <c r="G39" s="1"/>
  <c r="K39"/>
  <c r="M39"/>
  <c r="I39" s="1"/>
  <c r="C40"/>
  <c r="D40"/>
  <c r="H41" l="1"/>
  <c r="L40"/>
  <c r="K40"/>
  <c r="M40"/>
  <c r="I40" s="1"/>
  <c r="E40"/>
  <c r="F40"/>
  <c r="D41"/>
  <c r="C41"/>
  <c r="H42" l="1"/>
  <c r="E41"/>
  <c r="F41"/>
  <c r="L41"/>
  <c r="K41"/>
  <c r="M41"/>
  <c r="I41" s="1"/>
  <c r="G40"/>
  <c r="C42"/>
  <c r="D42"/>
  <c r="H43" l="1"/>
  <c r="L42"/>
  <c r="K42"/>
  <c r="M42"/>
  <c r="I42" s="1"/>
  <c r="E42"/>
  <c r="F42"/>
  <c r="G41"/>
  <c r="D43"/>
  <c r="C43"/>
  <c r="H44" l="1"/>
  <c r="K43"/>
  <c r="L43"/>
  <c r="M43"/>
  <c r="I43" s="1"/>
  <c r="E43"/>
  <c r="F43"/>
  <c r="G42"/>
  <c r="C44"/>
  <c r="D44"/>
  <c r="H45" l="1"/>
  <c r="G43"/>
  <c r="L44"/>
  <c r="K44"/>
  <c r="M44"/>
  <c r="I44" s="1"/>
  <c r="E44"/>
  <c r="F44"/>
  <c r="D45"/>
  <c r="C45"/>
  <c r="H46" l="1"/>
  <c r="E45"/>
  <c r="F45"/>
  <c r="L45"/>
  <c r="K45"/>
  <c r="M45"/>
  <c r="I45" s="1"/>
  <c r="G44"/>
  <c r="C46"/>
  <c r="D46"/>
  <c r="H47" l="1"/>
  <c r="K46"/>
  <c r="L46"/>
  <c r="M46"/>
  <c r="I46" s="1"/>
  <c r="E46"/>
  <c r="F46"/>
  <c r="G45"/>
  <c r="D47"/>
  <c r="C47"/>
  <c r="H48" l="1"/>
  <c r="G46"/>
  <c r="L47"/>
  <c r="K47"/>
  <c r="M47"/>
  <c r="I47" s="1"/>
  <c r="E47"/>
  <c r="F47"/>
  <c r="C48"/>
  <c r="D48"/>
  <c r="H49" l="1"/>
  <c r="L48"/>
  <c r="K48"/>
  <c r="M48"/>
  <c r="I48" s="1"/>
  <c r="E48"/>
  <c r="F48"/>
  <c r="G47"/>
  <c r="D49"/>
  <c r="C49"/>
  <c r="H50" l="1"/>
  <c r="L49"/>
  <c r="K49"/>
  <c r="M49"/>
  <c r="I49" s="1"/>
  <c r="E49"/>
  <c r="F49"/>
  <c r="G48"/>
  <c r="C50"/>
  <c r="D50"/>
  <c r="H51" l="1"/>
  <c r="L50"/>
  <c r="K50"/>
  <c r="M50"/>
  <c r="I50" s="1"/>
  <c r="E50"/>
  <c r="F50"/>
  <c r="G49"/>
  <c r="D51"/>
  <c r="C51"/>
  <c r="H52" l="1"/>
  <c r="K51"/>
  <c r="L51"/>
  <c r="M51"/>
  <c r="I51" s="1"/>
  <c r="E51"/>
  <c r="F51"/>
  <c r="G50"/>
  <c r="C52"/>
  <c r="D52"/>
  <c r="H53" l="1"/>
  <c r="G51"/>
  <c r="L52"/>
  <c r="K52"/>
  <c r="M52"/>
  <c r="I52" s="1"/>
  <c r="E52"/>
  <c r="F52"/>
  <c r="D53"/>
  <c r="C53"/>
  <c r="H54" l="1"/>
  <c r="E53"/>
  <c r="F53"/>
  <c r="L53"/>
  <c r="K53"/>
  <c r="M53"/>
  <c r="I53" s="1"/>
  <c r="G52"/>
  <c r="C54"/>
  <c r="D54"/>
  <c r="H55" l="1"/>
  <c r="K54"/>
  <c r="L54"/>
  <c r="M54"/>
  <c r="I54" s="1"/>
  <c r="E54"/>
  <c r="F54"/>
  <c r="G53"/>
  <c r="D55"/>
  <c r="C55"/>
  <c r="H56" l="1"/>
  <c r="G54"/>
  <c r="L55"/>
  <c r="K55"/>
  <c r="M55"/>
  <c r="I55" s="1"/>
  <c r="E55"/>
  <c r="F55"/>
  <c r="C56"/>
  <c r="D56"/>
  <c r="H57" l="1"/>
  <c r="L56"/>
  <c r="K56"/>
  <c r="M56"/>
  <c r="I56" s="1"/>
  <c r="E56"/>
  <c r="F56"/>
  <c r="G55"/>
  <c r="D57"/>
  <c r="C57"/>
  <c r="H58" l="1"/>
  <c r="L57"/>
  <c r="K57"/>
  <c r="M57"/>
  <c r="I57" s="1"/>
  <c r="E57"/>
  <c r="F57"/>
  <c r="G56"/>
  <c r="C58"/>
  <c r="D58"/>
  <c r="H59" l="1"/>
  <c r="L58"/>
  <c r="K58"/>
  <c r="M58"/>
  <c r="I58" s="1"/>
  <c r="E58"/>
  <c r="F58"/>
  <c r="G57"/>
  <c r="D59"/>
  <c r="C59"/>
  <c r="H60" l="1"/>
  <c r="K59"/>
  <c r="L59"/>
  <c r="M59"/>
  <c r="I59" s="1"/>
  <c r="E59"/>
  <c r="F59"/>
  <c r="G58"/>
  <c r="C60"/>
  <c r="D60"/>
  <c r="H61" l="1"/>
  <c r="G59"/>
  <c r="L60"/>
  <c r="K60"/>
  <c r="M60"/>
  <c r="I60" s="1"/>
  <c r="E60"/>
  <c r="F60"/>
  <c r="D61"/>
  <c r="C61"/>
  <c r="H62" l="1"/>
  <c r="E61"/>
  <c r="F61"/>
  <c r="L61"/>
  <c r="K61"/>
  <c r="M61"/>
  <c r="I61" s="1"/>
  <c r="G60"/>
  <c r="C62"/>
  <c r="D62"/>
  <c r="H63" l="1"/>
  <c r="K62"/>
  <c r="L62"/>
  <c r="M62"/>
  <c r="I62" s="1"/>
  <c r="E62"/>
  <c r="F62"/>
  <c r="G61"/>
  <c r="D63"/>
  <c r="C63"/>
  <c r="H64" l="1"/>
  <c r="G62"/>
  <c r="L63"/>
  <c r="K63"/>
  <c r="M63"/>
  <c r="I63" s="1"/>
  <c r="E63"/>
  <c r="F63"/>
  <c r="C64"/>
  <c r="D64"/>
  <c r="H65" l="1"/>
  <c r="L64"/>
  <c r="K64"/>
  <c r="M64"/>
  <c r="I64" s="1"/>
  <c r="E64"/>
  <c r="F64"/>
  <c r="G63"/>
  <c r="D65"/>
  <c r="C65"/>
  <c r="H66" l="1"/>
  <c r="L65"/>
  <c r="K65"/>
  <c r="M65"/>
  <c r="I65" s="1"/>
  <c r="E65"/>
  <c r="F65"/>
  <c r="G64"/>
  <c r="C66"/>
  <c r="D66"/>
  <c r="H67" l="1"/>
  <c r="L66"/>
  <c r="K66"/>
  <c r="M66"/>
  <c r="I66" s="1"/>
  <c r="E66"/>
  <c r="F66"/>
  <c r="G65"/>
  <c r="D67"/>
  <c r="C67"/>
  <c r="H68" l="1"/>
  <c r="K67"/>
  <c r="L67"/>
  <c r="M67"/>
  <c r="I67" s="1"/>
  <c r="E67"/>
  <c r="F67"/>
  <c r="G66"/>
  <c r="C68"/>
  <c r="D68"/>
  <c r="H69" l="1"/>
  <c r="G67"/>
  <c r="L68"/>
  <c r="K68"/>
  <c r="M68"/>
  <c r="I68" s="1"/>
  <c r="E68"/>
  <c r="F68"/>
  <c r="D69"/>
  <c r="C69"/>
  <c r="H70" l="1"/>
  <c r="E69"/>
  <c r="F69"/>
  <c r="L69"/>
  <c r="K69"/>
  <c r="M69"/>
  <c r="I69" s="1"/>
  <c r="G68"/>
  <c r="C70"/>
  <c r="D70"/>
  <c r="H71" l="1"/>
  <c r="K70"/>
  <c r="L70"/>
  <c r="M70"/>
  <c r="I70" s="1"/>
  <c r="E70"/>
  <c r="F70"/>
  <c r="G69"/>
  <c r="D71"/>
  <c r="C71"/>
  <c r="H72" l="1"/>
  <c r="G70"/>
  <c r="L71"/>
  <c r="K71"/>
  <c r="M71"/>
  <c r="I71" s="1"/>
  <c r="E71"/>
  <c r="F71"/>
  <c r="D72"/>
  <c r="C72"/>
  <c r="H73" l="1"/>
  <c r="E72"/>
  <c r="F72"/>
  <c r="L72"/>
  <c r="K72"/>
  <c r="M72"/>
  <c r="I72" s="1"/>
  <c r="G71"/>
  <c r="D73"/>
  <c r="C73"/>
  <c r="H74" l="1"/>
  <c r="L73"/>
  <c r="K73"/>
  <c r="M73"/>
  <c r="I73" s="1"/>
  <c r="E73"/>
  <c r="F73"/>
  <c r="G72"/>
  <c r="C74"/>
  <c r="D74"/>
  <c r="H75" l="1"/>
  <c r="L74"/>
  <c r="K74"/>
  <c r="M74"/>
  <c r="I74" s="1"/>
  <c r="E74"/>
  <c r="F74"/>
  <c r="G73"/>
  <c r="D75"/>
  <c r="C75"/>
  <c r="H76" l="1"/>
  <c r="K75"/>
  <c r="L75"/>
  <c r="M75"/>
  <c r="I75" s="1"/>
  <c r="E75"/>
  <c r="F75"/>
  <c r="G74"/>
  <c r="D76"/>
  <c r="C76"/>
  <c r="H77" l="1"/>
  <c r="G75"/>
  <c r="L76"/>
  <c r="K76"/>
  <c r="M76"/>
  <c r="I76" s="1"/>
  <c r="E76"/>
  <c r="F76"/>
  <c r="D77"/>
  <c r="C77"/>
  <c r="H78" l="1"/>
  <c r="E77"/>
  <c r="F77"/>
  <c r="L77"/>
  <c r="K77"/>
  <c r="M77"/>
  <c r="I77" s="1"/>
  <c r="G76"/>
  <c r="C78"/>
  <c r="D78"/>
  <c r="H79" l="1"/>
  <c r="K78"/>
  <c r="L78"/>
  <c r="M78"/>
  <c r="I78" s="1"/>
  <c r="E78"/>
  <c r="F78"/>
  <c r="G77"/>
  <c r="D79"/>
  <c r="C79"/>
  <c r="H80" l="1"/>
  <c r="G78"/>
  <c r="L79"/>
  <c r="K79"/>
  <c r="M79"/>
  <c r="I79" s="1"/>
  <c r="E79"/>
  <c r="F79"/>
  <c r="D80"/>
  <c r="C80"/>
  <c r="H81" l="1"/>
  <c r="E80"/>
  <c r="F80"/>
  <c r="L80"/>
  <c r="K80"/>
  <c r="M80"/>
  <c r="I80" s="1"/>
  <c r="G79"/>
  <c r="D81"/>
  <c r="C81"/>
  <c r="H82" l="1"/>
  <c r="L81"/>
  <c r="K81"/>
  <c r="M81"/>
  <c r="I81" s="1"/>
  <c r="E81"/>
  <c r="F81"/>
  <c r="G80"/>
  <c r="C82"/>
  <c r="D82"/>
  <c r="H83" l="1"/>
  <c r="L82"/>
  <c r="K82"/>
  <c r="M82"/>
  <c r="I82" s="1"/>
  <c r="E82"/>
  <c r="F82"/>
  <c r="G81"/>
  <c r="D83"/>
  <c r="C83"/>
  <c r="H84" l="1"/>
  <c r="K83"/>
  <c r="L83"/>
  <c r="M83"/>
  <c r="I83" s="1"/>
  <c r="E83"/>
  <c r="F83"/>
  <c r="G82"/>
  <c r="D84"/>
  <c r="C84"/>
  <c r="H85" l="1"/>
  <c r="G83"/>
  <c r="L84"/>
  <c r="K84"/>
  <c r="M84"/>
  <c r="I84" s="1"/>
  <c r="E84"/>
  <c r="F84"/>
  <c r="D85"/>
  <c r="C85"/>
  <c r="H86" l="1"/>
  <c r="E85"/>
  <c r="F85"/>
  <c r="L85"/>
  <c r="K85"/>
  <c r="M85"/>
  <c r="I85" s="1"/>
  <c r="G84"/>
  <c r="C86"/>
  <c r="D86"/>
  <c r="H87" l="1"/>
  <c r="K86"/>
  <c r="L86"/>
  <c r="M86"/>
  <c r="I86" s="1"/>
  <c r="E86"/>
  <c r="F86"/>
  <c r="G85"/>
  <c r="D87"/>
  <c r="C87"/>
  <c r="H88" l="1"/>
  <c r="G86"/>
  <c r="L87"/>
  <c r="K87"/>
  <c r="M87"/>
  <c r="I87" s="1"/>
  <c r="E87"/>
  <c r="F87"/>
  <c r="D88"/>
  <c r="C88"/>
  <c r="H89" l="1"/>
  <c r="E88"/>
  <c r="F88"/>
  <c r="L88"/>
  <c r="K88"/>
  <c r="M88"/>
  <c r="I88" s="1"/>
  <c r="G87"/>
  <c r="D89"/>
  <c r="C89"/>
  <c r="H90" l="1"/>
  <c r="L89"/>
  <c r="K89"/>
  <c r="M89"/>
  <c r="I89" s="1"/>
  <c r="E89"/>
  <c r="F89"/>
  <c r="G88"/>
  <c r="C90"/>
  <c r="D90"/>
  <c r="H91" l="1"/>
  <c r="L90"/>
  <c r="K90"/>
  <c r="M90"/>
  <c r="I90" s="1"/>
  <c r="E90"/>
  <c r="F90"/>
  <c r="G89"/>
  <c r="D91"/>
  <c r="C91"/>
  <c r="H92" l="1"/>
  <c r="K91"/>
  <c r="L91"/>
  <c r="M91"/>
  <c r="I91" s="1"/>
  <c r="E91"/>
  <c r="F91"/>
  <c r="G90"/>
  <c r="C92"/>
  <c r="D92"/>
  <c r="H93" l="1"/>
  <c r="G91"/>
  <c r="L92"/>
  <c r="K92"/>
  <c r="M92"/>
  <c r="I92" s="1"/>
  <c r="E92"/>
  <c r="F92"/>
  <c r="D93"/>
  <c r="C93"/>
  <c r="H94" l="1"/>
  <c r="E93"/>
  <c r="F93"/>
  <c r="L93"/>
  <c r="K93"/>
  <c r="M93"/>
  <c r="I93" s="1"/>
  <c r="G92"/>
  <c r="D94"/>
  <c r="C94"/>
  <c r="H95" l="1"/>
  <c r="K94"/>
  <c r="L94"/>
  <c r="M94"/>
  <c r="I94" s="1"/>
  <c r="E94"/>
  <c r="F94"/>
  <c r="G93"/>
  <c r="D95"/>
  <c r="C95"/>
  <c r="H96" l="1"/>
  <c r="G94"/>
  <c r="L95"/>
  <c r="K95"/>
  <c r="M95"/>
  <c r="I95" s="1"/>
  <c r="E95"/>
  <c r="F95"/>
  <c r="C96"/>
  <c r="D96"/>
  <c r="H97" l="1"/>
  <c r="L96"/>
  <c r="K96"/>
  <c r="M96"/>
  <c r="I96" s="1"/>
  <c r="E96"/>
  <c r="F96"/>
  <c r="G95"/>
  <c r="D97"/>
  <c r="C97"/>
  <c r="H98" l="1"/>
  <c r="L97"/>
  <c r="K97"/>
  <c r="M97"/>
  <c r="I97" s="1"/>
  <c r="E97"/>
  <c r="F97"/>
  <c r="G96"/>
  <c r="D98"/>
  <c r="C98"/>
  <c r="H99" l="1"/>
  <c r="L98"/>
  <c r="K98"/>
  <c r="M98"/>
  <c r="I98" s="1"/>
  <c r="E98"/>
  <c r="F98"/>
  <c r="G97"/>
  <c r="D99"/>
  <c r="C99"/>
  <c r="H100" l="1"/>
  <c r="K99"/>
  <c r="L99"/>
  <c r="M99"/>
  <c r="I99" s="1"/>
  <c r="E99"/>
  <c r="F99"/>
  <c r="G98"/>
  <c r="D100"/>
  <c r="C100"/>
  <c r="H101" l="1"/>
  <c r="G99"/>
  <c r="L100"/>
  <c r="K100"/>
  <c r="M100"/>
  <c r="I100" s="1"/>
  <c r="E100"/>
  <c r="F100"/>
  <c r="D101"/>
  <c r="C101"/>
  <c r="H102" l="1"/>
  <c r="E101"/>
  <c r="F101"/>
  <c r="L101"/>
  <c r="K101"/>
  <c r="M101"/>
  <c r="I101" s="1"/>
  <c r="G100"/>
  <c r="C102"/>
  <c r="D102"/>
  <c r="H103" l="1"/>
  <c r="K102"/>
  <c r="L102"/>
  <c r="M102"/>
  <c r="I102" s="1"/>
  <c r="E102"/>
  <c r="F102"/>
  <c r="G101"/>
  <c r="D103"/>
  <c r="C103"/>
  <c r="H104" l="1"/>
  <c r="G102"/>
  <c r="L103"/>
  <c r="K103"/>
  <c r="M103"/>
  <c r="I103" s="1"/>
  <c r="E103"/>
  <c r="F103"/>
  <c r="D104"/>
  <c r="C104"/>
  <c r="H105" l="1"/>
  <c r="E104"/>
  <c r="F104"/>
  <c r="L104"/>
  <c r="K104"/>
  <c r="M104"/>
  <c r="I104" s="1"/>
  <c r="G103"/>
  <c r="D105"/>
  <c r="C105"/>
  <c r="H106" l="1"/>
  <c r="L105"/>
  <c r="K105"/>
  <c r="M105"/>
  <c r="I105" s="1"/>
  <c r="E105"/>
  <c r="F105"/>
  <c r="G104"/>
  <c r="C106"/>
  <c r="D106"/>
  <c r="H107" l="1"/>
  <c r="L106"/>
  <c r="K106"/>
  <c r="M106"/>
  <c r="I106" s="1"/>
  <c r="E106"/>
  <c r="F106"/>
  <c r="G105"/>
  <c r="D107"/>
  <c r="C107"/>
  <c r="H108" l="1"/>
  <c r="K107"/>
  <c r="L107"/>
  <c r="M107"/>
  <c r="I107" s="1"/>
  <c r="E107"/>
  <c r="F107"/>
  <c r="G106"/>
  <c r="D108"/>
  <c r="C108"/>
  <c r="H109" l="1"/>
  <c r="G107"/>
  <c r="L108"/>
  <c r="K108"/>
  <c r="M108"/>
  <c r="I108" s="1"/>
  <c r="E108"/>
  <c r="F108"/>
  <c r="D109"/>
  <c r="C109"/>
  <c r="H110" l="1"/>
  <c r="E109"/>
  <c r="F109"/>
  <c r="L109"/>
  <c r="K109"/>
  <c r="M109"/>
  <c r="I109" s="1"/>
  <c r="G108"/>
  <c r="C110"/>
  <c r="D110"/>
  <c r="H111" l="1"/>
  <c r="K110"/>
  <c r="L110"/>
  <c r="M110"/>
  <c r="I110" s="1"/>
  <c r="E110"/>
  <c r="F110"/>
  <c r="G109"/>
  <c r="D111"/>
  <c r="C111"/>
  <c r="H112" l="1"/>
  <c r="G110"/>
  <c r="L111"/>
  <c r="K111"/>
  <c r="M111"/>
  <c r="I111" s="1"/>
  <c r="E111"/>
  <c r="F111"/>
  <c r="D112"/>
  <c r="C112"/>
  <c r="H113" l="1"/>
  <c r="E112"/>
  <c r="F112"/>
  <c r="L112"/>
  <c r="K112"/>
  <c r="M112"/>
  <c r="I112" s="1"/>
  <c r="G111"/>
  <c r="D113"/>
  <c r="C113"/>
  <c r="C114" l="1"/>
  <c r="H114"/>
  <c r="D114"/>
  <c r="L113"/>
  <c r="K113"/>
  <c r="M113"/>
  <c r="I113" s="1"/>
  <c r="I11" s="1"/>
  <c r="E113"/>
  <c r="F113"/>
  <c r="G112"/>
  <c r="F114" l="1"/>
  <c r="E114"/>
  <c r="M114"/>
  <c r="I114" s="1"/>
  <c r="K114"/>
  <c r="L114"/>
  <c r="G113"/>
  <c r="G114" l="1"/>
  <c r="G11" s="1"/>
</calcChain>
</file>

<file path=xl/sharedStrings.xml><?xml version="1.0" encoding="utf-8"?>
<sst xmlns="http://schemas.openxmlformats.org/spreadsheetml/2006/main" count="93" uniqueCount="33">
  <si>
    <t>w</t>
  </si>
  <si>
    <t>alpha</t>
  </si>
  <si>
    <t>beta</t>
  </si>
  <si>
    <t>time</t>
  </si>
  <si>
    <t>H</t>
  </si>
  <si>
    <t>H*</t>
  </si>
  <si>
    <t>tax</t>
  </si>
  <si>
    <t>K</t>
  </si>
  <si>
    <t>no tax</t>
  </si>
  <si>
    <t>U</t>
  </si>
  <si>
    <t>C</t>
  </si>
  <si>
    <t>leisure</t>
  </si>
  <si>
    <t>indifference curves</t>
  </si>
  <si>
    <t>IC no tax</t>
  </si>
  <si>
    <t>IC w/ tax</t>
  </si>
  <si>
    <t>revenue</t>
  </si>
  <si>
    <t>budget lines</t>
  </si>
  <si>
    <t>with tax</t>
  </si>
  <si>
    <t>lump tax</t>
  </si>
  <si>
    <t>IC lump</t>
  </si>
  <si>
    <t>hypothetical</t>
  </si>
  <si>
    <t>distance</t>
  </si>
  <si>
    <t>hypo 2</t>
  </si>
  <si>
    <t>hypo 1</t>
  </si>
  <si>
    <t>EB 1</t>
  </si>
  <si>
    <t>EB 2</t>
  </si>
  <si>
    <t>first hypothetical</t>
  </si>
  <si>
    <t>second hypothetical</t>
  </si>
  <si>
    <t>EB 3</t>
  </si>
  <si>
    <t>U = alpha * ln(C) + beta * ln(time - H)</t>
  </si>
  <si>
    <t>exp(U)^3</t>
  </si>
  <si>
    <t>U'</t>
  </si>
  <si>
    <t>spam-o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</si>
</sst>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AF6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AF698"/>
      <color rgb="FF602322"/>
      <color rgb="FF1F3651"/>
      <color rgb="FF0A982C"/>
      <color rgb="FF065E1B"/>
      <color rgb="FF0DBD3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>no tax budget line</c:v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basic!$C$13:$C$113</c:f>
              <c:numCache>
                <c:formatCode>General</c:formatCode>
                <c:ptCount val="101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0</c:v>
                </c:pt>
              </c:numCache>
            </c:numRef>
          </c:xVal>
          <c:yVal>
            <c:numRef>
              <c:f>basic!$D$13:$D$113</c:f>
              <c:numCache>
                <c:formatCode>General</c:formatCode>
                <c:ptCount val="10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</c:numCache>
            </c:numRef>
          </c:yVal>
        </c:ser>
        <c:ser>
          <c:idx val="1"/>
          <c:order val="1"/>
          <c:tx>
            <c:v>budget line with tax</c:v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basic!$C$13:$C$113</c:f>
              <c:numCache>
                <c:formatCode>General</c:formatCode>
                <c:ptCount val="101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0</c:v>
                </c:pt>
              </c:numCache>
            </c:numRef>
          </c:xVal>
          <c:yVal>
            <c:numRef>
              <c:f>basic!$E$13:$E$113</c:f>
              <c:numCache>
                <c:formatCode>General</c:formatCode>
                <c:ptCount val="10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</c:numCache>
            </c:numRef>
          </c:yVal>
        </c:ser>
        <c:ser>
          <c:idx val="2"/>
          <c:order val="2"/>
          <c:tx>
            <c:v>IC no tax</c:v>
          </c:tx>
          <c:spPr>
            <a:ln w="38100">
              <a:solidFill>
                <a:srgbClr val="1F3651"/>
              </a:solidFill>
            </a:ln>
          </c:spPr>
          <c:marker>
            <c:symbol val="none"/>
          </c:marker>
          <c:xVal>
            <c:numRef>
              <c:f>basic!$C$13:$C$112</c:f>
              <c:numCache>
                <c:formatCode>General</c:formatCode>
                <c:ptCount val="100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</c:numCache>
            </c:numRef>
          </c:xVal>
          <c:yVal>
            <c:numRef>
              <c:f>basic!$H$13:$H$112</c:f>
              <c:numCache>
                <c:formatCode>General</c:formatCode>
                <c:ptCount val="100"/>
                <c:pt idx="0">
                  <c:v>250.00000000000006</c:v>
                </c:pt>
                <c:pt idx="1">
                  <c:v>252.5252525252526</c:v>
                </c:pt>
                <c:pt idx="2">
                  <c:v>255.10204081632656</c:v>
                </c:pt>
                <c:pt idx="3">
                  <c:v>257.73195876288673</c:v>
                </c:pt>
                <c:pt idx="4">
                  <c:v>260.41666666666674</c:v>
                </c:pt>
                <c:pt idx="5">
                  <c:v>263.1578947368422</c:v>
                </c:pt>
                <c:pt idx="6">
                  <c:v>265.95744680851067</c:v>
                </c:pt>
                <c:pt idx="7">
                  <c:v>268.81720430107532</c:v>
                </c:pt>
                <c:pt idx="8">
                  <c:v>271.73913043478274</c:v>
                </c:pt>
                <c:pt idx="9">
                  <c:v>274.72527472527486</c:v>
                </c:pt>
                <c:pt idx="10">
                  <c:v>277.77777777777783</c:v>
                </c:pt>
                <c:pt idx="11">
                  <c:v>280.89887640449444</c:v>
                </c:pt>
                <c:pt idx="12">
                  <c:v>284.09090909090912</c:v>
                </c:pt>
                <c:pt idx="13">
                  <c:v>287.35632183908041</c:v>
                </c:pt>
                <c:pt idx="14">
                  <c:v>290.69767441860466</c:v>
                </c:pt>
                <c:pt idx="15">
                  <c:v>294.11764705882365</c:v>
                </c:pt>
                <c:pt idx="16">
                  <c:v>297.61904761904776</c:v>
                </c:pt>
                <c:pt idx="17">
                  <c:v>301.20481927710847</c:v>
                </c:pt>
                <c:pt idx="18">
                  <c:v>304.8780487804878</c:v>
                </c:pt>
                <c:pt idx="19">
                  <c:v>308.64197530864209</c:v>
                </c:pt>
                <c:pt idx="20">
                  <c:v>312.5</c:v>
                </c:pt>
                <c:pt idx="21">
                  <c:v>316.45569620253167</c:v>
                </c:pt>
                <c:pt idx="22">
                  <c:v>320.5128205128205</c:v>
                </c:pt>
                <c:pt idx="23">
                  <c:v>324.67532467532465</c:v>
                </c:pt>
                <c:pt idx="24">
                  <c:v>328.94736842105272</c:v>
                </c:pt>
                <c:pt idx="25">
                  <c:v>333.33333333333331</c:v>
                </c:pt>
                <c:pt idx="26">
                  <c:v>337.83783783783792</c:v>
                </c:pt>
                <c:pt idx="27">
                  <c:v>342.46575342465769</c:v>
                </c:pt>
                <c:pt idx="28">
                  <c:v>347.22222222222229</c:v>
                </c:pt>
                <c:pt idx="29">
                  <c:v>352.11267605633805</c:v>
                </c:pt>
                <c:pt idx="30">
                  <c:v>357.14285714285711</c:v>
                </c:pt>
                <c:pt idx="31">
                  <c:v>362.31884057971024</c:v>
                </c:pt>
                <c:pt idx="32">
                  <c:v>367.64705882352951</c:v>
                </c:pt>
                <c:pt idx="33">
                  <c:v>373.13432835820896</c:v>
                </c:pt>
                <c:pt idx="34">
                  <c:v>378.78787878787875</c:v>
                </c:pt>
                <c:pt idx="35">
                  <c:v>384.6153846153847</c:v>
                </c:pt>
                <c:pt idx="36">
                  <c:v>390.62500000000006</c:v>
                </c:pt>
                <c:pt idx="37">
                  <c:v>396.82539682539687</c:v>
                </c:pt>
                <c:pt idx="38">
                  <c:v>403.22580645161304</c:v>
                </c:pt>
                <c:pt idx="39">
                  <c:v>409.83606557377055</c:v>
                </c:pt>
                <c:pt idx="40">
                  <c:v>416.66666666666674</c:v>
                </c:pt>
                <c:pt idx="41">
                  <c:v>423.72881355932219</c:v>
                </c:pt>
                <c:pt idx="42">
                  <c:v>431.03448275862075</c:v>
                </c:pt>
                <c:pt idx="43">
                  <c:v>438.59649122807019</c:v>
                </c:pt>
                <c:pt idx="44">
                  <c:v>446.42857142857144</c:v>
                </c:pt>
                <c:pt idx="45">
                  <c:v>454.54545454545467</c:v>
                </c:pt>
                <c:pt idx="46">
                  <c:v>462.9629629629631</c:v>
                </c:pt>
                <c:pt idx="47">
                  <c:v>471.69811320754729</c:v>
                </c:pt>
                <c:pt idx="48">
                  <c:v>480.76923076923089</c:v>
                </c:pt>
                <c:pt idx="49">
                  <c:v>490.19607843137254</c:v>
                </c:pt>
                <c:pt idx="50">
                  <c:v>500.00000000000006</c:v>
                </c:pt>
                <c:pt idx="51">
                  <c:v>510.20408163265307</c:v>
                </c:pt>
                <c:pt idx="52">
                  <c:v>520.83333333333348</c:v>
                </c:pt>
                <c:pt idx="53">
                  <c:v>531.91489361702133</c:v>
                </c:pt>
                <c:pt idx="54">
                  <c:v>543.47826086956536</c:v>
                </c:pt>
                <c:pt idx="55">
                  <c:v>555.55555555555554</c:v>
                </c:pt>
                <c:pt idx="56">
                  <c:v>568.18181818181824</c:v>
                </c:pt>
                <c:pt idx="57">
                  <c:v>581.39534883720955</c:v>
                </c:pt>
                <c:pt idx="58">
                  <c:v>595.2380952380953</c:v>
                </c:pt>
                <c:pt idx="59">
                  <c:v>609.75609756097583</c:v>
                </c:pt>
                <c:pt idx="60">
                  <c:v>625</c:v>
                </c:pt>
                <c:pt idx="61">
                  <c:v>641.02564102564099</c:v>
                </c:pt>
                <c:pt idx="62">
                  <c:v>657.89473684210543</c:v>
                </c:pt>
                <c:pt idx="63">
                  <c:v>675.67567567567585</c:v>
                </c:pt>
                <c:pt idx="64">
                  <c:v>694.44444444444446</c:v>
                </c:pt>
                <c:pt idx="65">
                  <c:v>714.28571428571445</c:v>
                </c:pt>
                <c:pt idx="66">
                  <c:v>735.2941176470589</c:v>
                </c:pt>
                <c:pt idx="67">
                  <c:v>757.57575757575773</c:v>
                </c:pt>
                <c:pt idx="68">
                  <c:v>781.25</c:v>
                </c:pt>
                <c:pt idx="69">
                  <c:v>806.45161290322608</c:v>
                </c:pt>
                <c:pt idx="70">
                  <c:v>833.33333333333348</c:v>
                </c:pt>
                <c:pt idx="71">
                  <c:v>862.06896551724174</c:v>
                </c:pt>
                <c:pt idx="72">
                  <c:v>892.857142857143</c:v>
                </c:pt>
                <c:pt idx="73">
                  <c:v>925.92592592592609</c:v>
                </c:pt>
                <c:pt idx="74">
                  <c:v>961.53846153846177</c:v>
                </c:pt>
                <c:pt idx="75">
                  <c:v>1000.0000000000002</c:v>
                </c:pt>
                <c:pt idx="76">
                  <c:v>1041.666666666667</c:v>
                </c:pt>
                <c:pt idx="77">
                  <c:v>1086.9565217391309</c:v>
                </c:pt>
                <c:pt idx="78">
                  <c:v>1136.3636363636365</c:v>
                </c:pt>
                <c:pt idx="79">
                  <c:v>1190.4761904761911</c:v>
                </c:pt>
                <c:pt idx="80">
                  <c:v>1250</c:v>
                </c:pt>
                <c:pt idx="81">
                  <c:v>1315.7894736842109</c:v>
                </c:pt>
                <c:pt idx="82">
                  <c:v>1388.8888888888891</c:v>
                </c:pt>
                <c:pt idx="83">
                  <c:v>1470.588235294118</c:v>
                </c:pt>
                <c:pt idx="84">
                  <c:v>1562.5000000000002</c:v>
                </c:pt>
                <c:pt idx="85">
                  <c:v>1666.666666666667</c:v>
                </c:pt>
                <c:pt idx="86">
                  <c:v>1785.7142857142858</c:v>
                </c:pt>
                <c:pt idx="87">
                  <c:v>1923.0769230769235</c:v>
                </c:pt>
                <c:pt idx="88">
                  <c:v>2083.3333333333339</c:v>
                </c:pt>
                <c:pt idx="89">
                  <c:v>2272.727272727273</c:v>
                </c:pt>
                <c:pt idx="90">
                  <c:v>2500</c:v>
                </c:pt>
                <c:pt idx="91">
                  <c:v>2777.7777777777778</c:v>
                </c:pt>
                <c:pt idx="92">
                  <c:v>3125</c:v>
                </c:pt>
                <c:pt idx="93">
                  <c:v>3571.428571428572</c:v>
                </c:pt>
                <c:pt idx="94">
                  <c:v>4166.6666666666679</c:v>
                </c:pt>
                <c:pt idx="95">
                  <c:v>5000</c:v>
                </c:pt>
                <c:pt idx="96">
                  <c:v>6250.0000000000009</c:v>
                </c:pt>
                <c:pt idx="97">
                  <c:v>8333.3333333333358</c:v>
                </c:pt>
                <c:pt idx="98">
                  <c:v>12500</c:v>
                </c:pt>
                <c:pt idx="99">
                  <c:v>25000.000000000004</c:v>
                </c:pt>
              </c:numCache>
            </c:numRef>
          </c:yVal>
        </c:ser>
        <c:ser>
          <c:idx val="3"/>
          <c:order val="3"/>
          <c:tx>
            <c:v>IC with tax</c:v>
          </c:tx>
          <c:spPr>
            <a:ln w="38100">
              <a:solidFill>
                <a:srgbClr val="602322"/>
              </a:solidFill>
            </a:ln>
          </c:spPr>
          <c:marker>
            <c:symbol val="none"/>
          </c:marker>
          <c:xVal>
            <c:numRef>
              <c:f>basic!$C$13:$C$112</c:f>
              <c:numCache>
                <c:formatCode>General</c:formatCode>
                <c:ptCount val="100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</c:numCache>
            </c:numRef>
          </c:xVal>
          <c:yVal>
            <c:numRef>
              <c:f>basic!$I$13:$I$112</c:f>
              <c:numCache>
                <c:formatCode>General</c:formatCode>
                <c:ptCount val="100"/>
                <c:pt idx="0">
                  <c:v>50.000000000000043</c:v>
                </c:pt>
                <c:pt idx="1">
                  <c:v>50.505050505050548</c:v>
                </c:pt>
                <c:pt idx="2">
                  <c:v>51.020408163265351</c:v>
                </c:pt>
                <c:pt idx="3">
                  <c:v>51.546391752577371</c:v>
                </c:pt>
                <c:pt idx="4">
                  <c:v>52.083333333333393</c:v>
                </c:pt>
                <c:pt idx="5">
                  <c:v>52.631578947368482</c:v>
                </c:pt>
                <c:pt idx="6">
                  <c:v>53.191489361702168</c:v>
                </c:pt>
                <c:pt idx="7">
                  <c:v>53.763440860215098</c:v>
                </c:pt>
                <c:pt idx="8">
                  <c:v>54.34782608695658</c:v>
                </c:pt>
                <c:pt idx="9">
                  <c:v>54.945054945054999</c:v>
                </c:pt>
                <c:pt idx="10">
                  <c:v>55.555555555555607</c:v>
                </c:pt>
                <c:pt idx="11">
                  <c:v>56.179775280898937</c:v>
                </c:pt>
                <c:pt idx="12">
                  <c:v>56.81818181818187</c:v>
                </c:pt>
                <c:pt idx="13">
                  <c:v>57.47126436781614</c:v>
                </c:pt>
                <c:pt idx="14">
                  <c:v>58.13953488372097</c:v>
                </c:pt>
                <c:pt idx="15">
                  <c:v>58.82352941176476</c:v>
                </c:pt>
                <c:pt idx="16">
                  <c:v>59.523809523809582</c:v>
                </c:pt>
                <c:pt idx="17">
                  <c:v>60.240963855421739</c:v>
                </c:pt>
                <c:pt idx="18">
                  <c:v>60.975609756097612</c:v>
                </c:pt>
                <c:pt idx="19">
                  <c:v>61.728395061728456</c:v>
                </c:pt>
                <c:pt idx="20">
                  <c:v>62.50000000000005</c:v>
                </c:pt>
                <c:pt idx="21">
                  <c:v>63.291139240506382</c:v>
                </c:pt>
                <c:pt idx="22">
                  <c:v>64.102564102564145</c:v>
                </c:pt>
                <c:pt idx="23">
                  <c:v>64.935064935064986</c:v>
                </c:pt>
                <c:pt idx="24">
                  <c:v>65.789473684210577</c:v>
                </c:pt>
                <c:pt idx="25">
                  <c:v>66.6666666666667</c:v>
                </c:pt>
                <c:pt idx="26">
                  <c:v>67.567567567567636</c:v>
                </c:pt>
                <c:pt idx="27">
                  <c:v>68.493150684931578</c:v>
                </c:pt>
                <c:pt idx="28">
                  <c:v>69.444444444444514</c:v>
                </c:pt>
                <c:pt idx="29">
                  <c:v>70.422535211267643</c:v>
                </c:pt>
                <c:pt idx="30">
                  <c:v>71.428571428571502</c:v>
                </c:pt>
                <c:pt idx="31">
                  <c:v>72.463768115942102</c:v>
                </c:pt>
                <c:pt idx="32">
                  <c:v>73.529411764705941</c:v>
                </c:pt>
                <c:pt idx="33">
                  <c:v>74.626865671641852</c:v>
                </c:pt>
                <c:pt idx="34">
                  <c:v>75.757575757575836</c:v>
                </c:pt>
                <c:pt idx="35">
                  <c:v>76.923076923077005</c:v>
                </c:pt>
                <c:pt idx="36">
                  <c:v>78.125000000000071</c:v>
                </c:pt>
                <c:pt idx="37">
                  <c:v>79.365079365079424</c:v>
                </c:pt>
                <c:pt idx="38">
                  <c:v>80.645161290322633</c:v>
                </c:pt>
                <c:pt idx="39">
                  <c:v>81.967213114754159</c:v>
                </c:pt>
                <c:pt idx="40">
                  <c:v>83.3333333333334</c:v>
                </c:pt>
                <c:pt idx="41">
                  <c:v>84.745762711864501</c:v>
                </c:pt>
                <c:pt idx="42">
                  <c:v>86.206896551724199</c:v>
                </c:pt>
                <c:pt idx="43">
                  <c:v>87.719298245614098</c:v>
                </c:pt>
                <c:pt idx="44">
                  <c:v>89.285714285714377</c:v>
                </c:pt>
                <c:pt idx="45">
                  <c:v>90.909090909091006</c:v>
                </c:pt>
                <c:pt idx="46">
                  <c:v>92.59259259259268</c:v>
                </c:pt>
                <c:pt idx="47">
                  <c:v>94.339622641509521</c:v>
                </c:pt>
                <c:pt idx="48">
                  <c:v>96.153846153846246</c:v>
                </c:pt>
                <c:pt idx="49">
                  <c:v>98.039215686274574</c:v>
                </c:pt>
                <c:pt idx="50">
                  <c:v>100.00000000000007</c:v>
                </c:pt>
                <c:pt idx="51">
                  <c:v>102.0408163265307</c:v>
                </c:pt>
                <c:pt idx="52">
                  <c:v>104.16666666666676</c:v>
                </c:pt>
                <c:pt idx="53">
                  <c:v>106.38297872340436</c:v>
                </c:pt>
                <c:pt idx="54">
                  <c:v>108.69565217391315</c:v>
                </c:pt>
                <c:pt idx="55">
                  <c:v>111.11111111111119</c:v>
                </c:pt>
                <c:pt idx="56">
                  <c:v>113.63636363636374</c:v>
                </c:pt>
                <c:pt idx="57">
                  <c:v>116.27906976744198</c:v>
                </c:pt>
                <c:pt idx="58">
                  <c:v>119.04761904761915</c:v>
                </c:pt>
                <c:pt idx="59">
                  <c:v>121.95121951219522</c:v>
                </c:pt>
                <c:pt idx="60">
                  <c:v>125.00000000000009</c:v>
                </c:pt>
                <c:pt idx="61">
                  <c:v>128.20512820512829</c:v>
                </c:pt>
                <c:pt idx="62">
                  <c:v>131.57894736842118</c:v>
                </c:pt>
                <c:pt idx="63">
                  <c:v>135.13513513513527</c:v>
                </c:pt>
                <c:pt idx="64">
                  <c:v>138.88888888888903</c:v>
                </c:pt>
                <c:pt idx="65">
                  <c:v>142.85714285714297</c:v>
                </c:pt>
                <c:pt idx="66">
                  <c:v>147.05882352941188</c:v>
                </c:pt>
                <c:pt idx="67">
                  <c:v>151.51515151515164</c:v>
                </c:pt>
                <c:pt idx="68">
                  <c:v>156.25000000000014</c:v>
                </c:pt>
                <c:pt idx="69">
                  <c:v>161.29032258064535</c:v>
                </c:pt>
                <c:pt idx="70">
                  <c:v>166.66666666666683</c:v>
                </c:pt>
                <c:pt idx="71">
                  <c:v>172.41379310344843</c:v>
                </c:pt>
                <c:pt idx="72">
                  <c:v>178.5714285714287</c:v>
                </c:pt>
                <c:pt idx="73">
                  <c:v>185.18518518518533</c:v>
                </c:pt>
                <c:pt idx="74">
                  <c:v>192.30769230769249</c:v>
                </c:pt>
                <c:pt idx="75">
                  <c:v>200.00000000000017</c:v>
                </c:pt>
                <c:pt idx="76">
                  <c:v>208.33333333333357</c:v>
                </c:pt>
                <c:pt idx="77">
                  <c:v>217.39130434782632</c:v>
                </c:pt>
                <c:pt idx="78">
                  <c:v>227.27272727272748</c:v>
                </c:pt>
                <c:pt idx="79">
                  <c:v>238.09523809523833</c:v>
                </c:pt>
                <c:pt idx="80">
                  <c:v>250.0000000000002</c:v>
                </c:pt>
                <c:pt idx="81">
                  <c:v>263.15789473684231</c:v>
                </c:pt>
                <c:pt idx="82">
                  <c:v>277.77777777777806</c:v>
                </c:pt>
                <c:pt idx="83">
                  <c:v>294.11764705882376</c:v>
                </c:pt>
                <c:pt idx="84">
                  <c:v>312.50000000000028</c:v>
                </c:pt>
                <c:pt idx="85">
                  <c:v>333.3333333333336</c:v>
                </c:pt>
                <c:pt idx="86">
                  <c:v>357.14285714285751</c:v>
                </c:pt>
                <c:pt idx="87">
                  <c:v>384.61538461538498</c:v>
                </c:pt>
                <c:pt idx="88">
                  <c:v>416.66666666666703</c:v>
                </c:pt>
                <c:pt idx="89">
                  <c:v>454.54545454545496</c:v>
                </c:pt>
                <c:pt idx="90">
                  <c:v>500.00000000000034</c:v>
                </c:pt>
                <c:pt idx="91">
                  <c:v>555.55555555555611</c:v>
                </c:pt>
                <c:pt idx="92">
                  <c:v>625.00000000000057</c:v>
                </c:pt>
                <c:pt idx="93">
                  <c:v>714.28571428571479</c:v>
                </c:pt>
                <c:pt idx="94">
                  <c:v>833.33333333333428</c:v>
                </c:pt>
                <c:pt idx="95">
                  <c:v>1000.0000000000008</c:v>
                </c:pt>
                <c:pt idx="96">
                  <c:v>1250.0000000000011</c:v>
                </c:pt>
                <c:pt idx="97">
                  <c:v>1666.6666666666681</c:v>
                </c:pt>
                <c:pt idx="98">
                  <c:v>2500.0000000000023</c:v>
                </c:pt>
                <c:pt idx="99">
                  <c:v>5000.0000000000045</c:v>
                </c:pt>
              </c:numCache>
            </c:numRef>
          </c:yVal>
        </c:ser>
        <c:ser>
          <c:idx val="4"/>
          <c:order val="4"/>
          <c:tx>
            <c:v>budget line with lump sum tax</c:v>
          </c:tx>
          <c:spPr>
            <a:ln w="38100">
              <a:solidFill>
                <a:srgbClr val="0A982C"/>
              </a:solidFill>
            </a:ln>
          </c:spPr>
          <c:marker>
            <c:symbol val="none"/>
          </c:marker>
          <c:xVal>
            <c:numRef>
              <c:f>basic!$C$13:$C$113</c:f>
              <c:numCache>
                <c:formatCode>General</c:formatCode>
                <c:ptCount val="101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0</c:v>
                </c:pt>
              </c:numCache>
            </c:numRef>
          </c:xVal>
          <c:yVal>
            <c:numRef>
              <c:f>basic!$F$13:$F$113</c:f>
              <c:numCache>
                <c:formatCode>General</c:formatCode>
                <c:ptCount val="101"/>
                <c:pt idx="0">
                  <c:v>-400</c:v>
                </c:pt>
                <c:pt idx="1">
                  <c:v>-390</c:v>
                </c:pt>
                <c:pt idx="2">
                  <c:v>-380</c:v>
                </c:pt>
                <c:pt idx="3">
                  <c:v>-370</c:v>
                </c:pt>
                <c:pt idx="4">
                  <c:v>-360</c:v>
                </c:pt>
                <c:pt idx="5">
                  <c:v>-350</c:v>
                </c:pt>
                <c:pt idx="6">
                  <c:v>-340</c:v>
                </c:pt>
                <c:pt idx="7">
                  <c:v>-330</c:v>
                </c:pt>
                <c:pt idx="8">
                  <c:v>-320</c:v>
                </c:pt>
                <c:pt idx="9">
                  <c:v>-310</c:v>
                </c:pt>
                <c:pt idx="10">
                  <c:v>-300</c:v>
                </c:pt>
                <c:pt idx="11">
                  <c:v>-290</c:v>
                </c:pt>
                <c:pt idx="12">
                  <c:v>-280</c:v>
                </c:pt>
                <c:pt idx="13">
                  <c:v>-270</c:v>
                </c:pt>
                <c:pt idx="14">
                  <c:v>-260</c:v>
                </c:pt>
                <c:pt idx="15">
                  <c:v>-250</c:v>
                </c:pt>
                <c:pt idx="16">
                  <c:v>-240</c:v>
                </c:pt>
                <c:pt idx="17">
                  <c:v>-230</c:v>
                </c:pt>
                <c:pt idx="18">
                  <c:v>-220</c:v>
                </c:pt>
                <c:pt idx="19">
                  <c:v>-210</c:v>
                </c:pt>
                <c:pt idx="20">
                  <c:v>-200</c:v>
                </c:pt>
                <c:pt idx="21">
                  <c:v>-190</c:v>
                </c:pt>
                <c:pt idx="22">
                  <c:v>-180</c:v>
                </c:pt>
                <c:pt idx="23">
                  <c:v>-170</c:v>
                </c:pt>
                <c:pt idx="24">
                  <c:v>-160</c:v>
                </c:pt>
                <c:pt idx="25">
                  <c:v>-150</c:v>
                </c:pt>
                <c:pt idx="26">
                  <c:v>-140</c:v>
                </c:pt>
                <c:pt idx="27">
                  <c:v>-130</c:v>
                </c:pt>
                <c:pt idx="28">
                  <c:v>-120</c:v>
                </c:pt>
                <c:pt idx="29">
                  <c:v>-110</c:v>
                </c:pt>
                <c:pt idx="30">
                  <c:v>-100</c:v>
                </c:pt>
                <c:pt idx="31">
                  <c:v>-90</c:v>
                </c:pt>
                <c:pt idx="32">
                  <c:v>-80</c:v>
                </c:pt>
                <c:pt idx="33">
                  <c:v>-70</c:v>
                </c:pt>
                <c:pt idx="34">
                  <c:v>-60</c:v>
                </c:pt>
                <c:pt idx="35">
                  <c:v>-50</c:v>
                </c:pt>
                <c:pt idx="36">
                  <c:v>-40</c:v>
                </c:pt>
                <c:pt idx="37">
                  <c:v>-30</c:v>
                </c:pt>
                <c:pt idx="38">
                  <c:v>-20</c:v>
                </c:pt>
                <c:pt idx="39">
                  <c:v>-10</c:v>
                </c:pt>
                <c:pt idx="40">
                  <c:v>0</c:v>
                </c:pt>
                <c:pt idx="41">
                  <c:v>10</c:v>
                </c:pt>
                <c:pt idx="42">
                  <c:v>20</c:v>
                </c:pt>
                <c:pt idx="43">
                  <c:v>30</c:v>
                </c:pt>
                <c:pt idx="44">
                  <c:v>40</c:v>
                </c:pt>
                <c:pt idx="45">
                  <c:v>50</c:v>
                </c:pt>
                <c:pt idx="46">
                  <c:v>60</c:v>
                </c:pt>
                <c:pt idx="47">
                  <c:v>70</c:v>
                </c:pt>
                <c:pt idx="48">
                  <c:v>80</c:v>
                </c:pt>
                <c:pt idx="49">
                  <c:v>90</c:v>
                </c:pt>
                <c:pt idx="50">
                  <c:v>100</c:v>
                </c:pt>
                <c:pt idx="51">
                  <c:v>110</c:v>
                </c:pt>
                <c:pt idx="52">
                  <c:v>120</c:v>
                </c:pt>
                <c:pt idx="53">
                  <c:v>130</c:v>
                </c:pt>
                <c:pt idx="54">
                  <c:v>140</c:v>
                </c:pt>
                <c:pt idx="55">
                  <c:v>150</c:v>
                </c:pt>
                <c:pt idx="56">
                  <c:v>160</c:v>
                </c:pt>
                <c:pt idx="57">
                  <c:v>170</c:v>
                </c:pt>
                <c:pt idx="58">
                  <c:v>180</c:v>
                </c:pt>
                <c:pt idx="59">
                  <c:v>190</c:v>
                </c:pt>
                <c:pt idx="60">
                  <c:v>200</c:v>
                </c:pt>
                <c:pt idx="61">
                  <c:v>210</c:v>
                </c:pt>
                <c:pt idx="62">
                  <c:v>220</c:v>
                </c:pt>
                <c:pt idx="63">
                  <c:v>230</c:v>
                </c:pt>
                <c:pt idx="64">
                  <c:v>240</c:v>
                </c:pt>
                <c:pt idx="65">
                  <c:v>250</c:v>
                </c:pt>
                <c:pt idx="66">
                  <c:v>260</c:v>
                </c:pt>
                <c:pt idx="67">
                  <c:v>270</c:v>
                </c:pt>
                <c:pt idx="68">
                  <c:v>280</c:v>
                </c:pt>
                <c:pt idx="69">
                  <c:v>290</c:v>
                </c:pt>
                <c:pt idx="70">
                  <c:v>300</c:v>
                </c:pt>
                <c:pt idx="71">
                  <c:v>310</c:v>
                </c:pt>
                <c:pt idx="72">
                  <c:v>320</c:v>
                </c:pt>
                <c:pt idx="73">
                  <c:v>330</c:v>
                </c:pt>
                <c:pt idx="74">
                  <c:v>340</c:v>
                </c:pt>
                <c:pt idx="75">
                  <c:v>350</c:v>
                </c:pt>
                <c:pt idx="76">
                  <c:v>360</c:v>
                </c:pt>
                <c:pt idx="77">
                  <c:v>370</c:v>
                </c:pt>
                <c:pt idx="78">
                  <c:v>380</c:v>
                </c:pt>
                <c:pt idx="79">
                  <c:v>390</c:v>
                </c:pt>
                <c:pt idx="80">
                  <c:v>400</c:v>
                </c:pt>
                <c:pt idx="81">
                  <c:v>410</c:v>
                </c:pt>
                <c:pt idx="82">
                  <c:v>420</c:v>
                </c:pt>
                <c:pt idx="83">
                  <c:v>430</c:v>
                </c:pt>
                <c:pt idx="84">
                  <c:v>440</c:v>
                </c:pt>
                <c:pt idx="85">
                  <c:v>450</c:v>
                </c:pt>
                <c:pt idx="86">
                  <c:v>460</c:v>
                </c:pt>
                <c:pt idx="87">
                  <c:v>470</c:v>
                </c:pt>
                <c:pt idx="88">
                  <c:v>480</c:v>
                </c:pt>
                <c:pt idx="89">
                  <c:v>490</c:v>
                </c:pt>
                <c:pt idx="90">
                  <c:v>500</c:v>
                </c:pt>
                <c:pt idx="91">
                  <c:v>510</c:v>
                </c:pt>
                <c:pt idx="92">
                  <c:v>520</c:v>
                </c:pt>
                <c:pt idx="93">
                  <c:v>530</c:v>
                </c:pt>
                <c:pt idx="94">
                  <c:v>540</c:v>
                </c:pt>
                <c:pt idx="95">
                  <c:v>550</c:v>
                </c:pt>
                <c:pt idx="96">
                  <c:v>560</c:v>
                </c:pt>
                <c:pt idx="97">
                  <c:v>570</c:v>
                </c:pt>
                <c:pt idx="98">
                  <c:v>580</c:v>
                </c:pt>
                <c:pt idx="99">
                  <c:v>590</c:v>
                </c:pt>
                <c:pt idx="100">
                  <c:v>600</c:v>
                </c:pt>
              </c:numCache>
            </c:numRef>
          </c:yVal>
        </c:ser>
        <c:ser>
          <c:idx val="5"/>
          <c:order val="5"/>
          <c:tx>
            <c:v>IC with lump sum tax</c:v>
          </c:tx>
          <c:spPr>
            <a:ln w="38100">
              <a:solidFill>
                <a:srgbClr val="065E1B"/>
              </a:solidFill>
            </a:ln>
          </c:spPr>
          <c:marker>
            <c:symbol val="none"/>
          </c:marker>
          <c:xVal>
            <c:numRef>
              <c:f>basic!$C$13:$C$112</c:f>
              <c:numCache>
                <c:formatCode>General</c:formatCode>
                <c:ptCount val="100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</c:numCache>
            </c:numRef>
          </c:xVal>
          <c:yVal>
            <c:numRef>
              <c:f>basic!$J$13:$J$112</c:f>
              <c:numCache>
                <c:formatCode>General</c:formatCode>
                <c:ptCount val="100"/>
                <c:pt idx="0">
                  <c:v>90.000000000000043</c:v>
                </c:pt>
                <c:pt idx="1">
                  <c:v>90.909090909090963</c:v>
                </c:pt>
                <c:pt idx="2">
                  <c:v>91.836734693877588</c:v>
                </c:pt>
                <c:pt idx="3">
                  <c:v>92.783505154639244</c:v>
                </c:pt>
                <c:pt idx="4">
                  <c:v>93.750000000000071</c:v>
                </c:pt>
                <c:pt idx="5">
                  <c:v>94.736842105263207</c:v>
                </c:pt>
                <c:pt idx="6">
                  <c:v>95.744680851063848</c:v>
                </c:pt>
                <c:pt idx="7">
                  <c:v>96.774193548387132</c:v>
                </c:pt>
                <c:pt idx="8">
                  <c:v>97.826086956521806</c:v>
                </c:pt>
                <c:pt idx="9">
                  <c:v>98.901098901098948</c:v>
                </c:pt>
                <c:pt idx="10">
                  <c:v>100.00000000000003</c:v>
                </c:pt>
                <c:pt idx="11">
                  <c:v>101.12359550561804</c:v>
                </c:pt>
                <c:pt idx="12">
                  <c:v>102.27272727272729</c:v>
                </c:pt>
                <c:pt idx="13">
                  <c:v>103.44827586206898</c:v>
                </c:pt>
                <c:pt idx="14">
                  <c:v>104.65116279069773</c:v>
                </c:pt>
                <c:pt idx="15">
                  <c:v>105.88235294117652</c:v>
                </c:pt>
                <c:pt idx="16">
                  <c:v>107.14285714285718</c:v>
                </c:pt>
                <c:pt idx="17">
                  <c:v>108.43373493975909</c:v>
                </c:pt>
                <c:pt idx="18">
                  <c:v>109.75609756097565</c:v>
                </c:pt>
                <c:pt idx="19">
                  <c:v>111.11111111111119</c:v>
                </c:pt>
                <c:pt idx="20">
                  <c:v>112.50000000000004</c:v>
                </c:pt>
                <c:pt idx="21">
                  <c:v>113.92405063291147</c:v>
                </c:pt>
                <c:pt idx="22">
                  <c:v>115.38461538461543</c:v>
                </c:pt>
                <c:pt idx="23">
                  <c:v>116.88311688311691</c:v>
                </c:pt>
                <c:pt idx="24">
                  <c:v>118.42105263157897</c:v>
                </c:pt>
                <c:pt idx="25">
                  <c:v>120.00000000000004</c:v>
                </c:pt>
                <c:pt idx="26">
                  <c:v>121.62162162162167</c:v>
                </c:pt>
                <c:pt idx="27">
                  <c:v>123.28767123287679</c:v>
                </c:pt>
                <c:pt idx="28">
                  <c:v>125.00000000000009</c:v>
                </c:pt>
                <c:pt idx="29">
                  <c:v>126.76056338028172</c:v>
                </c:pt>
                <c:pt idx="30">
                  <c:v>128.57142857142864</c:v>
                </c:pt>
                <c:pt idx="31">
                  <c:v>130.43478260869571</c:v>
                </c:pt>
                <c:pt idx="32">
                  <c:v>132.35294117647064</c:v>
                </c:pt>
                <c:pt idx="33">
                  <c:v>134.32835820895528</c:v>
                </c:pt>
                <c:pt idx="34">
                  <c:v>136.3636363636364</c:v>
                </c:pt>
                <c:pt idx="35">
                  <c:v>138.46153846153857</c:v>
                </c:pt>
                <c:pt idx="36">
                  <c:v>140.62500000000006</c:v>
                </c:pt>
                <c:pt idx="37">
                  <c:v>142.85714285714289</c:v>
                </c:pt>
                <c:pt idx="38">
                  <c:v>145.16129032258073</c:v>
                </c:pt>
                <c:pt idx="39">
                  <c:v>147.54098360655746</c:v>
                </c:pt>
                <c:pt idx="40">
                  <c:v>150.00000000000009</c:v>
                </c:pt>
                <c:pt idx="41">
                  <c:v>152.54237288135602</c:v>
                </c:pt>
                <c:pt idx="42">
                  <c:v>155.17241379310349</c:v>
                </c:pt>
                <c:pt idx="43">
                  <c:v>157.89473684210535</c:v>
                </c:pt>
                <c:pt idx="44">
                  <c:v>160.71428571428581</c:v>
                </c:pt>
                <c:pt idx="45">
                  <c:v>163.63636363636368</c:v>
                </c:pt>
                <c:pt idx="46">
                  <c:v>166.66666666666674</c:v>
                </c:pt>
                <c:pt idx="47">
                  <c:v>169.81132075471709</c:v>
                </c:pt>
                <c:pt idx="48">
                  <c:v>173.07692307692318</c:v>
                </c:pt>
                <c:pt idx="49">
                  <c:v>176.47058823529417</c:v>
                </c:pt>
                <c:pt idx="50">
                  <c:v>180.00000000000006</c:v>
                </c:pt>
                <c:pt idx="51">
                  <c:v>183.6734693877552</c:v>
                </c:pt>
                <c:pt idx="52">
                  <c:v>187.50000000000011</c:v>
                </c:pt>
                <c:pt idx="53">
                  <c:v>191.48936170212775</c:v>
                </c:pt>
                <c:pt idx="54">
                  <c:v>195.65217391304358</c:v>
                </c:pt>
                <c:pt idx="55">
                  <c:v>200.00000000000006</c:v>
                </c:pt>
                <c:pt idx="56">
                  <c:v>204.54545454545465</c:v>
                </c:pt>
                <c:pt idx="57">
                  <c:v>209.30232558139548</c:v>
                </c:pt>
                <c:pt idx="58">
                  <c:v>214.28571428571439</c:v>
                </c:pt>
                <c:pt idx="59">
                  <c:v>219.51219512195135</c:v>
                </c:pt>
                <c:pt idx="60">
                  <c:v>225.00000000000011</c:v>
                </c:pt>
                <c:pt idx="61">
                  <c:v>230.76923076923089</c:v>
                </c:pt>
                <c:pt idx="62">
                  <c:v>236.84210526315806</c:v>
                </c:pt>
                <c:pt idx="63">
                  <c:v>243.24324324324337</c:v>
                </c:pt>
                <c:pt idx="64">
                  <c:v>250.00000000000011</c:v>
                </c:pt>
                <c:pt idx="65">
                  <c:v>257.14285714285722</c:v>
                </c:pt>
                <c:pt idx="66">
                  <c:v>264.70588235294127</c:v>
                </c:pt>
                <c:pt idx="67">
                  <c:v>272.72727272727292</c:v>
                </c:pt>
                <c:pt idx="68">
                  <c:v>281.25000000000011</c:v>
                </c:pt>
                <c:pt idx="69">
                  <c:v>290.32258064516139</c:v>
                </c:pt>
                <c:pt idx="70">
                  <c:v>300.00000000000017</c:v>
                </c:pt>
                <c:pt idx="71">
                  <c:v>310.34482758620715</c:v>
                </c:pt>
                <c:pt idx="72">
                  <c:v>321.42857142857156</c:v>
                </c:pt>
                <c:pt idx="73">
                  <c:v>333.33333333333343</c:v>
                </c:pt>
                <c:pt idx="74">
                  <c:v>346.15384615384636</c:v>
                </c:pt>
                <c:pt idx="75">
                  <c:v>360.00000000000017</c:v>
                </c:pt>
                <c:pt idx="76">
                  <c:v>375.00000000000028</c:v>
                </c:pt>
                <c:pt idx="77">
                  <c:v>391.30434782608722</c:v>
                </c:pt>
                <c:pt idx="78">
                  <c:v>409.09090909090918</c:v>
                </c:pt>
                <c:pt idx="79">
                  <c:v>428.57142857142873</c:v>
                </c:pt>
                <c:pt idx="80">
                  <c:v>450.00000000000017</c:v>
                </c:pt>
                <c:pt idx="81">
                  <c:v>473.68421052631589</c:v>
                </c:pt>
                <c:pt idx="82">
                  <c:v>500.00000000000034</c:v>
                </c:pt>
                <c:pt idx="83">
                  <c:v>529.41176470588255</c:v>
                </c:pt>
                <c:pt idx="84">
                  <c:v>562.50000000000023</c:v>
                </c:pt>
                <c:pt idx="85">
                  <c:v>600.00000000000034</c:v>
                </c:pt>
                <c:pt idx="86">
                  <c:v>642.85714285714323</c:v>
                </c:pt>
                <c:pt idx="87">
                  <c:v>692.30769230769272</c:v>
                </c:pt>
                <c:pt idx="88">
                  <c:v>750.00000000000045</c:v>
                </c:pt>
                <c:pt idx="89">
                  <c:v>818.18181818181858</c:v>
                </c:pt>
                <c:pt idx="90">
                  <c:v>900.00000000000045</c:v>
                </c:pt>
                <c:pt idx="91">
                  <c:v>1000.0000000000005</c:v>
                </c:pt>
                <c:pt idx="92">
                  <c:v>1125.0000000000005</c:v>
                </c:pt>
                <c:pt idx="93">
                  <c:v>1285.7142857142862</c:v>
                </c:pt>
                <c:pt idx="94">
                  <c:v>1500.0000000000011</c:v>
                </c:pt>
                <c:pt idx="95">
                  <c:v>1800.0000000000007</c:v>
                </c:pt>
                <c:pt idx="96">
                  <c:v>2250.0000000000009</c:v>
                </c:pt>
                <c:pt idx="97">
                  <c:v>3000.0000000000018</c:v>
                </c:pt>
                <c:pt idx="98">
                  <c:v>4500.0000000000018</c:v>
                </c:pt>
                <c:pt idx="99">
                  <c:v>9000.0000000000036</c:v>
                </c:pt>
              </c:numCache>
            </c:numRef>
          </c:yVal>
        </c:ser>
        <c:ser>
          <c:idx val="6"/>
          <c:order val="6"/>
          <c:tx>
            <c:v>no tax choice</c:v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1F3651"/>
                </a:solidFill>
              </a:ln>
            </c:spPr>
          </c:marker>
          <c:xVal>
            <c:numRef>
              <c:f>basic!$H$4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basic!$I$4</c:f>
              <c:numCache>
                <c:formatCode>General</c:formatCode>
                <c:ptCount val="1"/>
                <c:pt idx="0">
                  <c:v>500</c:v>
                </c:pt>
              </c:numCache>
            </c:numRef>
          </c:yVal>
        </c:ser>
        <c:ser>
          <c:idx val="7"/>
          <c:order val="7"/>
          <c:tx>
            <c:v>choice with tax</c:v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602322"/>
                </a:solidFill>
              </a:ln>
            </c:spPr>
          </c:marker>
          <c:xVal>
            <c:numRef>
              <c:f>basic!$H$5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basic!$I$5</c:f>
              <c:numCache>
                <c:formatCode>General</c:formatCode>
                <c:ptCount val="1"/>
                <c:pt idx="0">
                  <c:v>100</c:v>
                </c:pt>
              </c:numCache>
            </c:numRef>
          </c:yVal>
        </c:ser>
        <c:ser>
          <c:idx val="8"/>
          <c:order val="8"/>
          <c:tx>
            <c:v>choice with lump sum tax</c:v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0A982C"/>
              </a:solidFill>
              <a:ln>
                <a:solidFill>
                  <a:srgbClr val="065E1B"/>
                </a:solidFill>
              </a:ln>
            </c:spPr>
          </c:marker>
          <c:xVal>
            <c:numRef>
              <c:f>basic!$H$6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basic!$I$6</c:f>
              <c:numCache>
                <c:formatCode>General</c:formatCode>
                <c:ptCount val="1"/>
                <c:pt idx="0">
                  <c:v>300</c:v>
                </c:pt>
              </c:numCache>
            </c:numRef>
          </c:yVal>
        </c:ser>
        <c:axId val="58477952"/>
        <c:axId val="58488704"/>
      </c:scatterChart>
      <c:valAx>
        <c:axId val="58477952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leisure</a:t>
                </a:r>
              </a:p>
            </c:rich>
          </c:tx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58488704"/>
        <c:crosses val="autoZero"/>
        <c:crossBetween val="midCat"/>
        <c:majorUnit val="10"/>
      </c:valAx>
      <c:valAx>
        <c:axId val="58488704"/>
        <c:scaling>
          <c:orientation val="minMax"/>
          <c:max val="1000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consumption</a:t>
                </a:r>
              </a:p>
            </c:rich>
          </c:tx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58477952"/>
        <c:crosses val="autoZero"/>
        <c:crossBetween val="midCat"/>
        <c:majorUnit val="100"/>
      </c:valAx>
      <c:spPr>
        <a:ln w="38100">
          <a:solidFill>
            <a:schemeClr val="tx1"/>
          </a:solidFill>
        </a:ln>
      </c:spPr>
    </c:plotArea>
    <c:plotVisOnly val="1"/>
  </c:chart>
  <c:spPr>
    <a:ln w="38100">
      <a:solidFill>
        <a:sysClr val="windowText" lastClr="000000"/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1738727056401482"/>
          <c:y val="3.2678490395672971E-2"/>
          <c:w val="0.84050176240703367"/>
          <c:h val="0.84413786326493823"/>
        </c:manualLayout>
      </c:layout>
      <c:scatterChart>
        <c:scatterStyle val="lineMarker"/>
        <c:ser>
          <c:idx val="11"/>
          <c:order val="0"/>
          <c:tx>
            <c:v>budget line with second hypothetical tax</c:v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'EB measures'!$B$14:$B$134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measures'!$H$14:$H$134</c:f>
              <c:numCache>
                <c:formatCode>General</c:formatCode>
                <c:ptCount val="121"/>
                <c:pt idx="0">
                  <c:v>41</c:v>
                </c:pt>
                <c:pt idx="1">
                  <c:v>41.96</c:v>
                </c:pt>
                <c:pt idx="2">
                  <c:v>42.92</c:v>
                </c:pt>
                <c:pt idx="3">
                  <c:v>43.88</c:v>
                </c:pt>
                <c:pt idx="4">
                  <c:v>44.84</c:v>
                </c:pt>
                <c:pt idx="5">
                  <c:v>45.8</c:v>
                </c:pt>
                <c:pt idx="6">
                  <c:v>46.76</c:v>
                </c:pt>
                <c:pt idx="7">
                  <c:v>47.72</c:v>
                </c:pt>
                <c:pt idx="8">
                  <c:v>48.68</c:v>
                </c:pt>
                <c:pt idx="9">
                  <c:v>49.64</c:v>
                </c:pt>
                <c:pt idx="10">
                  <c:v>50.6</c:v>
                </c:pt>
                <c:pt idx="11">
                  <c:v>51.56</c:v>
                </c:pt>
                <c:pt idx="12">
                  <c:v>52.52</c:v>
                </c:pt>
                <c:pt idx="13">
                  <c:v>53.480000000000004</c:v>
                </c:pt>
                <c:pt idx="14">
                  <c:v>54.440000000000005</c:v>
                </c:pt>
                <c:pt idx="15">
                  <c:v>55.400000000000006</c:v>
                </c:pt>
                <c:pt idx="16">
                  <c:v>56.360000000000007</c:v>
                </c:pt>
                <c:pt idx="17">
                  <c:v>57.320000000000007</c:v>
                </c:pt>
                <c:pt idx="18">
                  <c:v>58.280000000000008</c:v>
                </c:pt>
                <c:pt idx="19">
                  <c:v>59.240000000000009</c:v>
                </c:pt>
                <c:pt idx="20">
                  <c:v>60.20000000000001</c:v>
                </c:pt>
                <c:pt idx="21">
                  <c:v>61.160000000000011</c:v>
                </c:pt>
                <c:pt idx="22">
                  <c:v>62.120000000000012</c:v>
                </c:pt>
                <c:pt idx="23">
                  <c:v>63.080000000000013</c:v>
                </c:pt>
                <c:pt idx="24">
                  <c:v>64.04000000000002</c:v>
                </c:pt>
                <c:pt idx="25">
                  <c:v>65.000000000000014</c:v>
                </c:pt>
                <c:pt idx="26">
                  <c:v>65.960000000000008</c:v>
                </c:pt>
                <c:pt idx="27">
                  <c:v>66.920000000000016</c:v>
                </c:pt>
                <c:pt idx="28">
                  <c:v>67.880000000000024</c:v>
                </c:pt>
                <c:pt idx="29">
                  <c:v>68.840000000000018</c:v>
                </c:pt>
                <c:pt idx="30">
                  <c:v>69.800000000000011</c:v>
                </c:pt>
                <c:pt idx="31">
                  <c:v>70.760000000000019</c:v>
                </c:pt>
                <c:pt idx="32">
                  <c:v>71.720000000000027</c:v>
                </c:pt>
                <c:pt idx="33">
                  <c:v>72.680000000000021</c:v>
                </c:pt>
                <c:pt idx="34">
                  <c:v>73.640000000000015</c:v>
                </c:pt>
                <c:pt idx="35">
                  <c:v>74.600000000000023</c:v>
                </c:pt>
                <c:pt idx="36">
                  <c:v>75.560000000000031</c:v>
                </c:pt>
                <c:pt idx="37">
                  <c:v>76.520000000000024</c:v>
                </c:pt>
                <c:pt idx="38">
                  <c:v>77.480000000000018</c:v>
                </c:pt>
                <c:pt idx="39">
                  <c:v>78.440000000000026</c:v>
                </c:pt>
                <c:pt idx="40">
                  <c:v>79.400000000000034</c:v>
                </c:pt>
                <c:pt idx="41">
                  <c:v>80.360000000000028</c:v>
                </c:pt>
                <c:pt idx="42">
                  <c:v>81.320000000000022</c:v>
                </c:pt>
                <c:pt idx="43">
                  <c:v>82.28000000000003</c:v>
                </c:pt>
                <c:pt idx="44">
                  <c:v>83.240000000000038</c:v>
                </c:pt>
                <c:pt idx="45">
                  <c:v>84.200000000000031</c:v>
                </c:pt>
                <c:pt idx="46">
                  <c:v>85.160000000000025</c:v>
                </c:pt>
                <c:pt idx="47">
                  <c:v>86.120000000000033</c:v>
                </c:pt>
                <c:pt idx="48">
                  <c:v>87.080000000000041</c:v>
                </c:pt>
                <c:pt idx="49">
                  <c:v>88.040000000000035</c:v>
                </c:pt>
                <c:pt idx="50">
                  <c:v>89.000000000000028</c:v>
                </c:pt>
                <c:pt idx="51">
                  <c:v>89.960000000000036</c:v>
                </c:pt>
                <c:pt idx="52">
                  <c:v>90.920000000000044</c:v>
                </c:pt>
                <c:pt idx="53">
                  <c:v>91.880000000000038</c:v>
                </c:pt>
                <c:pt idx="54">
                  <c:v>92.840000000000032</c:v>
                </c:pt>
                <c:pt idx="55">
                  <c:v>93.80000000000004</c:v>
                </c:pt>
                <c:pt idx="56">
                  <c:v>94.760000000000048</c:v>
                </c:pt>
                <c:pt idx="57">
                  <c:v>95.720000000000041</c:v>
                </c:pt>
                <c:pt idx="58">
                  <c:v>96.680000000000035</c:v>
                </c:pt>
                <c:pt idx="59">
                  <c:v>97.640000000000043</c:v>
                </c:pt>
                <c:pt idx="60">
                  <c:v>98.600000000000051</c:v>
                </c:pt>
                <c:pt idx="61">
                  <c:v>99.560000000000045</c:v>
                </c:pt>
                <c:pt idx="62">
                  <c:v>100.52000000000004</c:v>
                </c:pt>
                <c:pt idx="63">
                  <c:v>101.48000000000005</c:v>
                </c:pt>
                <c:pt idx="64">
                  <c:v>102.44000000000005</c:v>
                </c:pt>
                <c:pt idx="65">
                  <c:v>103.40000000000005</c:v>
                </c:pt>
                <c:pt idx="66">
                  <c:v>104.36000000000004</c:v>
                </c:pt>
                <c:pt idx="67">
                  <c:v>105.32000000000005</c:v>
                </c:pt>
                <c:pt idx="68">
                  <c:v>106.28000000000004</c:v>
                </c:pt>
                <c:pt idx="69">
                  <c:v>107.24000000000004</c:v>
                </c:pt>
                <c:pt idx="70">
                  <c:v>108.20000000000003</c:v>
                </c:pt>
                <c:pt idx="71">
                  <c:v>109.16000000000003</c:v>
                </c:pt>
                <c:pt idx="72">
                  <c:v>110.12000000000002</c:v>
                </c:pt>
                <c:pt idx="73">
                  <c:v>111.08000000000001</c:v>
                </c:pt>
                <c:pt idx="74">
                  <c:v>112.04</c:v>
                </c:pt>
                <c:pt idx="75">
                  <c:v>113</c:v>
                </c:pt>
                <c:pt idx="76">
                  <c:v>113.96</c:v>
                </c:pt>
                <c:pt idx="77">
                  <c:v>114.91999999999999</c:v>
                </c:pt>
                <c:pt idx="78">
                  <c:v>115.87999999999998</c:v>
                </c:pt>
                <c:pt idx="79">
                  <c:v>116.83999999999997</c:v>
                </c:pt>
                <c:pt idx="80">
                  <c:v>117.79999999999997</c:v>
                </c:pt>
                <c:pt idx="81">
                  <c:v>118.75999999999996</c:v>
                </c:pt>
                <c:pt idx="82">
                  <c:v>119.71999999999996</c:v>
                </c:pt>
                <c:pt idx="83">
                  <c:v>120.67999999999995</c:v>
                </c:pt>
                <c:pt idx="84">
                  <c:v>121.63999999999994</c:v>
                </c:pt>
                <c:pt idx="85">
                  <c:v>122.59999999999994</c:v>
                </c:pt>
                <c:pt idx="86">
                  <c:v>123.55999999999993</c:v>
                </c:pt>
                <c:pt idx="87">
                  <c:v>124.51999999999992</c:v>
                </c:pt>
                <c:pt idx="88">
                  <c:v>125.47999999999992</c:v>
                </c:pt>
                <c:pt idx="89">
                  <c:v>126.43999999999991</c:v>
                </c:pt>
                <c:pt idx="90">
                  <c:v>127.39999999999991</c:v>
                </c:pt>
                <c:pt idx="91">
                  <c:v>128.3599999999999</c:v>
                </c:pt>
                <c:pt idx="92">
                  <c:v>129.31999999999988</c:v>
                </c:pt>
                <c:pt idx="93">
                  <c:v>130.27999999999989</c:v>
                </c:pt>
                <c:pt idx="94">
                  <c:v>131.2399999999999</c:v>
                </c:pt>
                <c:pt idx="95">
                  <c:v>132.19999999999987</c:v>
                </c:pt>
                <c:pt idx="96">
                  <c:v>133.15999999999985</c:v>
                </c:pt>
                <c:pt idx="97">
                  <c:v>134.11999999999986</c:v>
                </c:pt>
                <c:pt idx="98">
                  <c:v>135.07999999999987</c:v>
                </c:pt>
                <c:pt idx="99">
                  <c:v>136.03999999999985</c:v>
                </c:pt>
                <c:pt idx="100">
                  <c:v>136.99999999999983</c:v>
                </c:pt>
              </c:numCache>
            </c:numRef>
          </c:yVal>
        </c:ser>
        <c:ser>
          <c:idx val="9"/>
          <c:order val="1"/>
          <c:tx>
            <c:v>budget line with hypothetical lump sum tax</c:v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'EB measures'!$B$14:$B$134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measures'!$F$14:$F$134</c:f>
              <c:numCache>
                <c:formatCode>General</c:formatCode>
                <c:ptCount val="121"/>
                <c:pt idx="0">
                  <c:v>-316</c:v>
                </c:pt>
                <c:pt idx="1">
                  <c:v>-314.56</c:v>
                </c:pt>
                <c:pt idx="2">
                  <c:v>-313.12</c:v>
                </c:pt>
                <c:pt idx="3">
                  <c:v>-311.68</c:v>
                </c:pt>
                <c:pt idx="4">
                  <c:v>-310.24</c:v>
                </c:pt>
                <c:pt idx="5">
                  <c:v>-308.8</c:v>
                </c:pt>
                <c:pt idx="6">
                  <c:v>-307.36</c:v>
                </c:pt>
                <c:pt idx="7">
                  <c:v>-305.92</c:v>
                </c:pt>
                <c:pt idx="8">
                  <c:v>-304.48</c:v>
                </c:pt>
                <c:pt idx="9">
                  <c:v>-303.04000000000002</c:v>
                </c:pt>
                <c:pt idx="10">
                  <c:v>-301.60000000000002</c:v>
                </c:pt>
                <c:pt idx="11">
                  <c:v>-300.15999999999997</c:v>
                </c:pt>
                <c:pt idx="12">
                  <c:v>-298.71999999999997</c:v>
                </c:pt>
                <c:pt idx="13">
                  <c:v>-297.27999999999997</c:v>
                </c:pt>
                <c:pt idx="14">
                  <c:v>-295.83999999999997</c:v>
                </c:pt>
                <c:pt idx="15">
                  <c:v>-294.39999999999998</c:v>
                </c:pt>
                <c:pt idx="16">
                  <c:v>-292.95999999999998</c:v>
                </c:pt>
                <c:pt idx="17">
                  <c:v>-291.52</c:v>
                </c:pt>
                <c:pt idx="18">
                  <c:v>-290.08</c:v>
                </c:pt>
                <c:pt idx="19">
                  <c:v>-288.64</c:v>
                </c:pt>
                <c:pt idx="20">
                  <c:v>-287.2</c:v>
                </c:pt>
                <c:pt idx="21">
                  <c:v>-285.76</c:v>
                </c:pt>
                <c:pt idx="22">
                  <c:v>-284.32</c:v>
                </c:pt>
                <c:pt idx="23">
                  <c:v>-282.88</c:v>
                </c:pt>
                <c:pt idx="24">
                  <c:v>-281.44</c:v>
                </c:pt>
                <c:pt idx="25">
                  <c:v>-280</c:v>
                </c:pt>
                <c:pt idx="26">
                  <c:v>-278.55999999999995</c:v>
                </c:pt>
                <c:pt idx="27">
                  <c:v>-277.12</c:v>
                </c:pt>
                <c:pt idx="28">
                  <c:v>-275.67999999999995</c:v>
                </c:pt>
                <c:pt idx="29">
                  <c:v>-274.23999999999995</c:v>
                </c:pt>
                <c:pt idx="30">
                  <c:v>-272.79999999999995</c:v>
                </c:pt>
                <c:pt idx="31">
                  <c:v>-271.35999999999996</c:v>
                </c:pt>
                <c:pt idx="32">
                  <c:v>-269.91999999999996</c:v>
                </c:pt>
                <c:pt idx="33">
                  <c:v>-268.47999999999996</c:v>
                </c:pt>
                <c:pt idx="34">
                  <c:v>-267.03999999999996</c:v>
                </c:pt>
                <c:pt idx="35">
                  <c:v>-265.59999999999997</c:v>
                </c:pt>
                <c:pt idx="36">
                  <c:v>-264.15999999999997</c:v>
                </c:pt>
                <c:pt idx="37">
                  <c:v>-262.71999999999997</c:v>
                </c:pt>
                <c:pt idx="38">
                  <c:v>-261.27999999999997</c:v>
                </c:pt>
                <c:pt idx="39">
                  <c:v>-259.83999999999997</c:v>
                </c:pt>
                <c:pt idx="40">
                  <c:v>-258.39999999999998</c:v>
                </c:pt>
                <c:pt idx="41">
                  <c:v>-256.95999999999998</c:v>
                </c:pt>
                <c:pt idx="42">
                  <c:v>-255.51999999999995</c:v>
                </c:pt>
                <c:pt idx="43">
                  <c:v>-254.07999999999996</c:v>
                </c:pt>
                <c:pt idx="44">
                  <c:v>-252.63999999999996</c:v>
                </c:pt>
                <c:pt idx="45">
                  <c:v>-251.19999999999996</c:v>
                </c:pt>
                <c:pt idx="46">
                  <c:v>-249.75999999999993</c:v>
                </c:pt>
                <c:pt idx="47">
                  <c:v>-248.31999999999994</c:v>
                </c:pt>
                <c:pt idx="48">
                  <c:v>-246.87999999999994</c:v>
                </c:pt>
                <c:pt idx="49">
                  <c:v>-245.43999999999994</c:v>
                </c:pt>
                <c:pt idx="50">
                  <c:v>-243.99999999999994</c:v>
                </c:pt>
                <c:pt idx="51">
                  <c:v>-242.55999999999995</c:v>
                </c:pt>
                <c:pt idx="52">
                  <c:v>-241.11999999999995</c:v>
                </c:pt>
                <c:pt idx="53">
                  <c:v>-239.67999999999995</c:v>
                </c:pt>
                <c:pt idx="54">
                  <c:v>-238.23999999999995</c:v>
                </c:pt>
                <c:pt idx="55">
                  <c:v>-236.79999999999995</c:v>
                </c:pt>
                <c:pt idx="56">
                  <c:v>-235.35999999999996</c:v>
                </c:pt>
                <c:pt idx="57">
                  <c:v>-233.91999999999993</c:v>
                </c:pt>
                <c:pt idx="58">
                  <c:v>-232.47999999999993</c:v>
                </c:pt>
                <c:pt idx="59">
                  <c:v>-231.03999999999994</c:v>
                </c:pt>
                <c:pt idx="60">
                  <c:v>-229.59999999999994</c:v>
                </c:pt>
                <c:pt idx="61">
                  <c:v>-228.15999999999994</c:v>
                </c:pt>
                <c:pt idx="62">
                  <c:v>-226.71999999999991</c:v>
                </c:pt>
                <c:pt idx="63">
                  <c:v>-225.27999999999992</c:v>
                </c:pt>
                <c:pt idx="64">
                  <c:v>-223.83999999999992</c:v>
                </c:pt>
                <c:pt idx="65">
                  <c:v>-222.39999999999992</c:v>
                </c:pt>
                <c:pt idx="66">
                  <c:v>-220.95999999999992</c:v>
                </c:pt>
                <c:pt idx="67">
                  <c:v>-219.51999999999992</c:v>
                </c:pt>
                <c:pt idx="68">
                  <c:v>-218.07999999999993</c:v>
                </c:pt>
                <c:pt idx="69">
                  <c:v>-216.63999999999993</c:v>
                </c:pt>
                <c:pt idx="70">
                  <c:v>-215.19999999999996</c:v>
                </c:pt>
                <c:pt idx="71">
                  <c:v>-213.75999999999996</c:v>
                </c:pt>
                <c:pt idx="72">
                  <c:v>-212.31999999999996</c:v>
                </c:pt>
                <c:pt idx="73">
                  <c:v>-210.88</c:v>
                </c:pt>
                <c:pt idx="74">
                  <c:v>-209.44</c:v>
                </c:pt>
                <c:pt idx="75">
                  <c:v>-208</c:v>
                </c:pt>
                <c:pt idx="76">
                  <c:v>-206.56</c:v>
                </c:pt>
                <c:pt idx="77">
                  <c:v>-205.12</c:v>
                </c:pt>
                <c:pt idx="78">
                  <c:v>-203.68000000000004</c:v>
                </c:pt>
                <c:pt idx="79">
                  <c:v>-202.24000000000004</c:v>
                </c:pt>
                <c:pt idx="80">
                  <c:v>-200.80000000000004</c:v>
                </c:pt>
                <c:pt idx="81">
                  <c:v>-199.36000000000007</c:v>
                </c:pt>
                <c:pt idx="82">
                  <c:v>-197.92000000000007</c:v>
                </c:pt>
                <c:pt idx="83">
                  <c:v>-196.48000000000008</c:v>
                </c:pt>
                <c:pt idx="84">
                  <c:v>-195.04000000000008</c:v>
                </c:pt>
                <c:pt idx="85">
                  <c:v>-193.60000000000008</c:v>
                </c:pt>
                <c:pt idx="86">
                  <c:v>-192.16000000000011</c:v>
                </c:pt>
                <c:pt idx="87">
                  <c:v>-190.72000000000011</c:v>
                </c:pt>
                <c:pt idx="88">
                  <c:v>-189.28000000000011</c:v>
                </c:pt>
                <c:pt idx="89">
                  <c:v>-187.84000000000015</c:v>
                </c:pt>
                <c:pt idx="90">
                  <c:v>-186.40000000000015</c:v>
                </c:pt>
                <c:pt idx="91">
                  <c:v>-184.96000000000015</c:v>
                </c:pt>
                <c:pt idx="92">
                  <c:v>-183.52000000000015</c:v>
                </c:pt>
                <c:pt idx="93">
                  <c:v>-182.08000000000015</c:v>
                </c:pt>
                <c:pt idx="94">
                  <c:v>-180.64000000000019</c:v>
                </c:pt>
                <c:pt idx="95">
                  <c:v>-179.20000000000019</c:v>
                </c:pt>
                <c:pt idx="96">
                  <c:v>-177.76000000000019</c:v>
                </c:pt>
                <c:pt idx="97">
                  <c:v>-176.32000000000022</c:v>
                </c:pt>
                <c:pt idx="98">
                  <c:v>-174.88000000000022</c:v>
                </c:pt>
                <c:pt idx="99">
                  <c:v>-173.44000000000023</c:v>
                </c:pt>
                <c:pt idx="100">
                  <c:v>-172.00000000000023</c:v>
                </c:pt>
              </c:numCache>
            </c:numRef>
          </c:yVal>
        </c:ser>
        <c:ser>
          <c:idx val="0"/>
          <c:order val="2"/>
          <c:tx>
            <c:v>no tax budget line</c:v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'EB measures'!$B$14:$B$134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measures'!$C$14:$C$134</c:f>
              <c:numCache>
                <c:formatCode>General</c:formatCode>
                <c:ptCount val="121"/>
                <c:pt idx="0">
                  <c:v>0</c:v>
                </c:pt>
                <c:pt idx="1">
                  <c:v>1.44</c:v>
                </c:pt>
                <c:pt idx="2">
                  <c:v>2.88</c:v>
                </c:pt>
                <c:pt idx="3">
                  <c:v>4.32</c:v>
                </c:pt>
                <c:pt idx="4">
                  <c:v>5.76</c:v>
                </c:pt>
                <c:pt idx="5">
                  <c:v>7.1999999999999993</c:v>
                </c:pt>
                <c:pt idx="6">
                  <c:v>8.64</c:v>
                </c:pt>
                <c:pt idx="7">
                  <c:v>10.08</c:v>
                </c:pt>
                <c:pt idx="8">
                  <c:v>11.52</c:v>
                </c:pt>
                <c:pt idx="9">
                  <c:v>12.96</c:v>
                </c:pt>
                <c:pt idx="10">
                  <c:v>14.400000000000002</c:v>
                </c:pt>
                <c:pt idx="11">
                  <c:v>15.840000000000003</c:v>
                </c:pt>
                <c:pt idx="12">
                  <c:v>17.280000000000005</c:v>
                </c:pt>
                <c:pt idx="13">
                  <c:v>18.720000000000006</c:v>
                </c:pt>
                <c:pt idx="14">
                  <c:v>20.160000000000007</c:v>
                </c:pt>
                <c:pt idx="15">
                  <c:v>21.600000000000009</c:v>
                </c:pt>
                <c:pt idx="16">
                  <c:v>23.04000000000001</c:v>
                </c:pt>
                <c:pt idx="17">
                  <c:v>24.480000000000011</c:v>
                </c:pt>
                <c:pt idx="18">
                  <c:v>25.920000000000012</c:v>
                </c:pt>
                <c:pt idx="19">
                  <c:v>27.360000000000014</c:v>
                </c:pt>
                <c:pt idx="20">
                  <c:v>28.800000000000015</c:v>
                </c:pt>
                <c:pt idx="21">
                  <c:v>30.240000000000016</c:v>
                </c:pt>
                <c:pt idx="22">
                  <c:v>31.680000000000017</c:v>
                </c:pt>
                <c:pt idx="23">
                  <c:v>33.120000000000019</c:v>
                </c:pt>
                <c:pt idx="24">
                  <c:v>34.560000000000016</c:v>
                </c:pt>
                <c:pt idx="25">
                  <c:v>36.000000000000021</c:v>
                </c:pt>
                <c:pt idx="26">
                  <c:v>37.440000000000026</c:v>
                </c:pt>
                <c:pt idx="27">
                  <c:v>38.880000000000024</c:v>
                </c:pt>
                <c:pt idx="28">
                  <c:v>40.320000000000022</c:v>
                </c:pt>
                <c:pt idx="29">
                  <c:v>41.760000000000026</c:v>
                </c:pt>
                <c:pt idx="30">
                  <c:v>43.200000000000031</c:v>
                </c:pt>
                <c:pt idx="31">
                  <c:v>44.640000000000029</c:v>
                </c:pt>
                <c:pt idx="32">
                  <c:v>46.080000000000027</c:v>
                </c:pt>
                <c:pt idx="33">
                  <c:v>47.520000000000032</c:v>
                </c:pt>
                <c:pt idx="34">
                  <c:v>48.960000000000036</c:v>
                </c:pt>
                <c:pt idx="35">
                  <c:v>50.400000000000034</c:v>
                </c:pt>
                <c:pt idx="36">
                  <c:v>51.840000000000032</c:v>
                </c:pt>
                <c:pt idx="37">
                  <c:v>53.280000000000037</c:v>
                </c:pt>
                <c:pt idx="38">
                  <c:v>54.720000000000041</c:v>
                </c:pt>
                <c:pt idx="39">
                  <c:v>56.160000000000039</c:v>
                </c:pt>
                <c:pt idx="40">
                  <c:v>57.600000000000037</c:v>
                </c:pt>
                <c:pt idx="41">
                  <c:v>59.040000000000042</c:v>
                </c:pt>
                <c:pt idx="42">
                  <c:v>60.480000000000047</c:v>
                </c:pt>
                <c:pt idx="43">
                  <c:v>61.920000000000044</c:v>
                </c:pt>
                <c:pt idx="44">
                  <c:v>63.360000000000042</c:v>
                </c:pt>
                <c:pt idx="45">
                  <c:v>64.80000000000004</c:v>
                </c:pt>
                <c:pt idx="46">
                  <c:v>66.240000000000052</c:v>
                </c:pt>
                <c:pt idx="47">
                  <c:v>67.680000000000049</c:v>
                </c:pt>
                <c:pt idx="48">
                  <c:v>69.120000000000047</c:v>
                </c:pt>
                <c:pt idx="49">
                  <c:v>70.560000000000059</c:v>
                </c:pt>
                <c:pt idx="50">
                  <c:v>72.000000000000057</c:v>
                </c:pt>
                <c:pt idx="51">
                  <c:v>73.440000000000055</c:v>
                </c:pt>
                <c:pt idx="52">
                  <c:v>74.880000000000052</c:v>
                </c:pt>
                <c:pt idx="53">
                  <c:v>76.32000000000005</c:v>
                </c:pt>
                <c:pt idx="54">
                  <c:v>77.760000000000062</c:v>
                </c:pt>
                <c:pt idx="55">
                  <c:v>79.20000000000006</c:v>
                </c:pt>
                <c:pt idx="56">
                  <c:v>80.640000000000057</c:v>
                </c:pt>
                <c:pt idx="57">
                  <c:v>82.080000000000069</c:v>
                </c:pt>
                <c:pt idx="58">
                  <c:v>83.520000000000067</c:v>
                </c:pt>
                <c:pt idx="59">
                  <c:v>84.960000000000065</c:v>
                </c:pt>
                <c:pt idx="60">
                  <c:v>86.400000000000063</c:v>
                </c:pt>
                <c:pt idx="61">
                  <c:v>87.84000000000006</c:v>
                </c:pt>
                <c:pt idx="62">
                  <c:v>89.280000000000072</c:v>
                </c:pt>
                <c:pt idx="63">
                  <c:v>90.72000000000007</c:v>
                </c:pt>
                <c:pt idx="64">
                  <c:v>92.160000000000068</c:v>
                </c:pt>
                <c:pt idx="65">
                  <c:v>93.60000000000008</c:v>
                </c:pt>
                <c:pt idx="66">
                  <c:v>95.040000000000077</c:v>
                </c:pt>
                <c:pt idx="67">
                  <c:v>96.480000000000075</c:v>
                </c:pt>
                <c:pt idx="68">
                  <c:v>97.920000000000073</c:v>
                </c:pt>
                <c:pt idx="69">
                  <c:v>99.360000000000056</c:v>
                </c:pt>
                <c:pt idx="70">
                  <c:v>100.80000000000004</c:v>
                </c:pt>
                <c:pt idx="71">
                  <c:v>102.24000000000004</c:v>
                </c:pt>
                <c:pt idx="72">
                  <c:v>103.68000000000004</c:v>
                </c:pt>
                <c:pt idx="73">
                  <c:v>105.12000000000002</c:v>
                </c:pt>
                <c:pt idx="74">
                  <c:v>106.56</c:v>
                </c:pt>
                <c:pt idx="75">
                  <c:v>108</c:v>
                </c:pt>
                <c:pt idx="76">
                  <c:v>109.44</c:v>
                </c:pt>
                <c:pt idx="77">
                  <c:v>110.87999999999998</c:v>
                </c:pt>
                <c:pt idx="78">
                  <c:v>112.31999999999996</c:v>
                </c:pt>
                <c:pt idx="79">
                  <c:v>113.75999999999996</c:v>
                </c:pt>
                <c:pt idx="80">
                  <c:v>115.19999999999996</c:v>
                </c:pt>
                <c:pt idx="81">
                  <c:v>116.63999999999994</c:v>
                </c:pt>
                <c:pt idx="82">
                  <c:v>118.07999999999993</c:v>
                </c:pt>
                <c:pt idx="83">
                  <c:v>119.51999999999992</c:v>
                </c:pt>
                <c:pt idx="84">
                  <c:v>120.95999999999992</c:v>
                </c:pt>
                <c:pt idx="85">
                  <c:v>122.39999999999991</c:v>
                </c:pt>
                <c:pt idx="86">
                  <c:v>123.83999999999989</c:v>
                </c:pt>
                <c:pt idx="87">
                  <c:v>125.27999999999989</c:v>
                </c:pt>
                <c:pt idx="88">
                  <c:v>126.71999999999989</c:v>
                </c:pt>
                <c:pt idx="89">
                  <c:v>128.15999999999985</c:v>
                </c:pt>
                <c:pt idx="90">
                  <c:v>129.59999999999985</c:v>
                </c:pt>
                <c:pt idx="91">
                  <c:v>131.03999999999985</c:v>
                </c:pt>
                <c:pt idx="92">
                  <c:v>132.47999999999985</c:v>
                </c:pt>
                <c:pt idx="93">
                  <c:v>133.91999999999985</c:v>
                </c:pt>
                <c:pt idx="94">
                  <c:v>135.35999999999981</c:v>
                </c:pt>
                <c:pt idx="95">
                  <c:v>136.79999999999981</c:v>
                </c:pt>
                <c:pt idx="96">
                  <c:v>138.23999999999981</c:v>
                </c:pt>
                <c:pt idx="97">
                  <c:v>139.67999999999978</c:v>
                </c:pt>
                <c:pt idx="98">
                  <c:v>141.11999999999978</c:v>
                </c:pt>
                <c:pt idx="99">
                  <c:v>142.55999999999977</c:v>
                </c:pt>
                <c:pt idx="100">
                  <c:v>143.99999999999977</c:v>
                </c:pt>
              </c:numCache>
            </c:numRef>
          </c:yVal>
        </c:ser>
        <c:ser>
          <c:idx val="1"/>
          <c:order val="3"/>
          <c:tx>
            <c:v>budget line with tax</c:v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'EB measures'!$B$14:$B$134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measures'!$D$14:$D$134</c:f>
              <c:numCache>
                <c:formatCode>General</c:formatCode>
                <c:ptCount val="121"/>
                <c:pt idx="0">
                  <c:v>0</c:v>
                </c:pt>
                <c:pt idx="1">
                  <c:v>0.96</c:v>
                </c:pt>
                <c:pt idx="2">
                  <c:v>1.92</c:v>
                </c:pt>
                <c:pt idx="3">
                  <c:v>2.88</c:v>
                </c:pt>
                <c:pt idx="4">
                  <c:v>3.84</c:v>
                </c:pt>
                <c:pt idx="5">
                  <c:v>4.8</c:v>
                </c:pt>
                <c:pt idx="6">
                  <c:v>5.76</c:v>
                </c:pt>
                <c:pt idx="7">
                  <c:v>6.72</c:v>
                </c:pt>
                <c:pt idx="8">
                  <c:v>7.68</c:v>
                </c:pt>
                <c:pt idx="9">
                  <c:v>8.64</c:v>
                </c:pt>
                <c:pt idx="10">
                  <c:v>9.6000000000000014</c:v>
                </c:pt>
                <c:pt idx="11">
                  <c:v>10.560000000000002</c:v>
                </c:pt>
                <c:pt idx="12">
                  <c:v>11.520000000000003</c:v>
                </c:pt>
                <c:pt idx="13">
                  <c:v>12.480000000000004</c:v>
                </c:pt>
                <c:pt idx="14">
                  <c:v>13.440000000000005</c:v>
                </c:pt>
                <c:pt idx="15">
                  <c:v>14.400000000000006</c:v>
                </c:pt>
                <c:pt idx="16">
                  <c:v>15.360000000000007</c:v>
                </c:pt>
                <c:pt idx="17">
                  <c:v>16.320000000000007</c:v>
                </c:pt>
                <c:pt idx="18">
                  <c:v>17.280000000000008</c:v>
                </c:pt>
                <c:pt idx="19">
                  <c:v>18.240000000000009</c:v>
                </c:pt>
                <c:pt idx="20">
                  <c:v>19.20000000000001</c:v>
                </c:pt>
                <c:pt idx="21">
                  <c:v>20.160000000000011</c:v>
                </c:pt>
                <c:pt idx="22">
                  <c:v>21.120000000000012</c:v>
                </c:pt>
                <c:pt idx="23">
                  <c:v>22.080000000000013</c:v>
                </c:pt>
                <c:pt idx="24">
                  <c:v>23.040000000000013</c:v>
                </c:pt>
                <c:pt idx="25">
                  <c:v>24.000000000000014</c:v>
                </c:pt>
                <c:pt idx="26">
                  <c:v>24.960000000000015</c:v>
                </c:pt>
                <c:pt idx="27">
                  <c:v>25.920000000000016</c:v>
                </c:pt>
                <c:pt idx="28">
                  <c:v>26.880000000000017</c:v>
                </c:pt>
                <c:pt idx="29">
                  <c:v>27.840000000000018</c:v>
                </c:pt>
                <c:pt idx="30">
                  <c:v>28.800000000000018</c:v>
                </c:pt>
                <c:pt idx="31">
                  <c:v>29.760000000000019</c:v>
                </c:pt>
                <c:pt idx="32">
                  <c:v>30.72000000000002</c:v>
                </c:pt>
                <c:pt idx="33">
                  <c:v>31.680000000000021</c:v>
                </c:pt>
                <c:pt idx="34">
                  <c:v>32.640000000000022</c:v>
                </c:pt>
                <c:pt idx="35">
                  <c:v>33.600000000000023</c:v>
                </c:pt>
                <c:pt idx="36">
                  <c:v>34.560000000000024</c:v>
                </c:pt>
                <c:pt idx="37">
                  <c:v>35.520000000000024</c:v>
                </c:pt>
                <c:pt idx="38">
                  <c:v>36.480000000000025</c:v>
                </c:pt>
                <c:pt idx="39">
                  <c:v>37.440000000000026</c:v>
                </c:pt>
                <c:pt idx="40">
                  <c:v>38.400000000000027</c:v>
                </c:pt>
                <c:pt idx="41">
                  <c:v>39.360000000000028</c:v>
                </c:pt>
                <c:pt idx="42">
                  <c:v>40.320000000000029</c:v>
                </c:pt>
                <c:pt idx="43">
                  <c:v>41.28000000000003</c:v>
                </c:pt>
                <c:pt idx="44">
                  <c:v>42.24000000000003</c:v>
                </c:pt>
                <c:pt idx="45">
                  <c:v>43.200000000000031</c:v>
                </c:pt>
                <c:pt idx="46">
                  <c:v>44.160000000000032</c:v>
                </c:pt>
                <c:pt idx="47">
                  <c:v>45.120000000000033</c:v>
                </c:pt>
                <c:pt idx="48">
                  <c:v>46.080000000000034</c:v>
                </c:pt>
                <c:pt idx="49">
                  <c:v>47.040000000000035</c:v>
                </c:pt>
                <c:pt idx="50">
                  <c:v>48.000000000000036</c:v>
                </c:pt>
                <c:pt idx="51">
                  <c:v>48.960000000000036</c:v>
                </c:pt>
                <c:pt idx="52">
                  <c:v>49.920000000000037</c:v>
                </c:pt>
                <c:pt idx="53">
                  <c:v>50.880000000000038</c:v>
                </c:pt>
                <c:pt idx="54">
                  <c:v>51.840000000000039</c:v>
                </c:pt>
                <c:pt idx="55">
                  <c:v>52.80000000000004</c:v>
                </c:pt>
                <c:pt idx="56">
                  <c:v>53.760000000000041</c:v>
                </c:pt>
                <c:pt idx="57">
                  <c:v>54.720000000000041</c:v>
                </c:pt>
                <c:pt idx="58">
                  <c:v>55.680000000000042</c:v>
                </c:pt>
                <c:pt idx="59">
                  <c:v>56.640000000000043</c:v>
                </c:pt>
                <c:pt idx="60">
                  <c:v>57.600000000000044</c:v>
                </c:pt>
                <c:pt idx="61">
                  <c:v>58.560000000000045</c:v>
                </c:pt>
                <c:pt idx="62">
                  <c:v>59.520000000000046</c:v>
                </c:pt>
                <c:pt idx="63">
                  <c:v>60.480000000000047</c:v>
                </c:pt>
                <c:pt idx="64">
                  <c:v>61.440000000000047</c:v>
                </c:pt>
                <c:pt idx="65">
                  <c:v>62.400000000000048</c:v>
                </c:pt>
                <c:pt idx="66">
                  <c:v>63.360000000000049</c:v>
                </c:pt>
                <c:pt idx="67">
                  <c:v>64.32000000000005</c:v>
                </c:pt>
                <c:pt idx="68">
                  <c:v>65.280000000000044</c:v>
                </c:pt>
                <c:pt idx="69">
                  <c:v>66.240000000000038</c:v>
                </c:pt>
                <c:pt idx="70">
                  <c:v>67.200000000000031</c:v>
                </c:pt>
                <c:pt idx="71">
                  <c:v>68.160000000000025</c:v>
                </c:pt>
                <c:pt idx="72">
                  <c:v>69.120000000000019</c:v>
                </c:pt>
                <c:pt idx="73">
                  <c:v>70.080000000000013</c:v>
                </c:pt>
                <c:pt idx="74">
                  <c:v>71.040000000000006</c:v>
                </c:pt>
                <c:pt idx="75">
                  <c:v>72</c:v>
                </c:pt>
                <c:pt idx="76">
                  <c:v>72.959999999999994</c:v>
                </c:pt>
                <c:pt idx="77">
                  <c:v>73.919999999999987</c:v>
                </c:pt>
                <c:pt idx="78">
                  <c:v>74.879999999999981</c:v>
                </c:pt>
                <c:pt idx="79">
                  <c:v>75.839999999999975</c:v>
                </c:pt>
                <c:pt idx="80">
                  <c:v>76.799999999999969</c:v>
                </c:pt>
                <c:pt idx="81">
                  <c:v>77.759999999999962</c:v>
                </c:pt>
                <c:pt idx="82">
                  <c:v>78.719999999999956</c:v>
                </c:pt>
                <c:pt idx="83">
                  <c:v>79.67999999999995</c:v>
                </c:pt>
                <c:pt idx="84">
                  <c:v>80.639999999999944</c:v>
                </c:pt>
                <c:pt idx="85">
                  <c:v>81.599999999999937</c:v>
                </c:pt>
                <c:pt idx="86">
                  <c:v>82.559999999999931</c:v>
                </c:pt>
                <c:pt idx="87">
                  <c:v>83.519999999999925</c:v>
                </c:pt>
                <c:pt idx="88">
                  <c:v>84.479999999999919</c:v>
                </c:pt>
                <c:pt idx="89">
                  <c:v>85.439999999999912</c:v>
                </c:pt>
                <c:pt idx="90">
                  <c:v>86.399999999999906</c:v>
                </c:pt>
                <c:pt idx="91">
                  <c:v>87.3599999999999</c:v>
                </c:pt>
                <c:pt idx="92">
                  <c:v>88.319999999999894</c:v>
                </c:pt>
                <c:pt idx="93">
                  <c:v>89.279999999999887</c:v>
                </c:pt>
                <c:pt idx="94">
                  <c:v>90.239999999999881</c:v>
                </c:pt>
                <c:pt idx="95">
                  <c:v>91.199999999999875</c:v>
                </c:pt>
                <c:pt idx="96">
                  <c:v>92.159999999999869</c:v>
                </c:pt>
                <c:pt idx="97">
                  <c:v>93.119999999999862</c:v>
                </c:pt>
                <c:pt idx="98">
                  <c:v>94.079999999999856</c:v>
                </c:pt>
                <c:pt idx="99">
                  <c:v>95.03999999999985</c:v>
                </c:pt>
                <c:pt idx="100">
                  <c:v>95.999999999999844</c:v>
                </c:pt>
              </c:numCache>
            </c:numRef>
          </c:yVal>
        </c:ser>
        <c:ser>
          <c:idx val="2"/>
          <c:order val="4"/>
          <c:tx>
            <c:v>IC no tax</c:v>
          </c:tx>
          <c:spPr>
            <a:ln w="38100">
              <a:solidFill>
                <a:srgbClr val="1F3651"/>
              </a:solidFill>
            </a:ln>
          </c:spPr>
          <c:marker>
            <c:symbol val="none"/>
          </c:marker>
          <c:xVal>
            <c:numRef>
              <c:f>'EB measures'!$B$14:$B$134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measures'!$K$14:$K$134</c:f>
              <c:numCache>
                <c:formatCode>General</c:formatCode>
                <c:ptCount val="121"/>
                <c:pt idx="0">
                  <c:v>36.000000000000021</c:v>
                </c:pt>
                <c:pt idx="1">
                  <c:v>36.363636363636381</c:v>
                </c:pt>
                <c:pt idx="2">
                  <c:v>36.734693877551038</c:v>
                </c:pt>
                <c:pt idx="3">
                  <c:v>37.113402061855687</c:v>
                </c:pt>
                <c:pt idx="4">
                  <c:v>37.500000000000021</c:v>
                </c:pt>
                <c:pt idx="5">
                  <c:v>37.894736842105281</c:v>
                </c:pt>
                <c:pt idx="6">
                  <c:v>38.297872340425556</c:v>
                </c:pt>
                <c:pt idx="7">
                  <c:v>38.709677419354854</c:v>
                </c:pt>
                <c:pt idx="8">
                  <c:v>39.130434782608717</c:v>
                </c:pt>
                <c:pt idx="9">
                  <c:v>39.560439560439583</c:v>
                </c:pt>
                <c:pt idx="10">
                  <c:v>40.000000000000014</c:v>
                </c:pt>
                <c:pt idx="11">
                  <c:v>40.449438202247215</c:v>
                </c:pt>
                <c:pt idx="12">
                  <c:v>40.909090909090935</c:v>
                </c:pt>
                <c:pt idx="13">
                  <c:v>41.379310344827623</c:v>
                </c:pt>
                <c:pt idx="14">
                  <c:v>41.860465116279094</c:v>
                </c:pt>
                <c:pt idx="15">
                  <c:v>42.352941176470615</c:v>
                </c:pt>
                <c:pt idx="16">
                  <c:v>42.85714285714289</c:v>
                </c:pt>
                <c:pt idx="17">
                  <c:v>43.373493975903642</c:v>
                </c:pt>
                <c:pt idx="18">
                  <c:v>43.902439024390269</c:v>
                </c:pt>
                <c:pt idx="19">
                  <c:v>44.444444444444457</c:v>
                </c:pt>
                <c:pt idx="20">
                  <c:v>45.000000000000028</c:v>
                </c:pt>
                <c:pt idx="21">
                  <c:v>45.56962025316458</c:v>
                </c:pt>
                <c:pt idx="22">
                  <c:v>46.153846153846196</c:v>
                </c:pt>
                <c:pt idx="23">
                  <c:v>46.753246753246792</c:v>
                </c:pt>
                <c:pt idx="24">
                  <c:v>47.368421052631625</c:v>
                </c:pt>
                <c:pt idx="25">
                  <c:v>48.000000000000028</c:v>
                </c:pt>
                <c:pt idx="26">
                  <c:v>48.648648648648681</c:v>
                </c:pt>
                <c:pt idx="27">
                  <c:v>49.315068493150712</c:v>
                </c:pt>
                <c:pt idx="28">
                  <c:v>50.000000000000043</c:v>
                </c:pt>
                <c:pt idx="29">
                  <c:v>50.704225352112715</c:v>
                </c:pt>
                <c:pt idx="30">
                  <c:v>51.428571428571466</c:v>
                </c:pt>
                <c:pt idx="31">
                  <c:v>52.173913043478315</c:v>
                </c:pt>
                <c:pt idx="32">
                  <c:v>52.941176470588282</c:v>
                </c:pt>
                <c:pt idx="33">
                  <c:v>53.731343283582142</c:v>
                </c:pt>
                <c:pt idx="34">
                  <c:v>54.545454545454596</c:v>
                </c:pt>
                <c:pt idx="35">
                  <c:v>55.384615384615429</c:v>
                </c:pt>
                <c:pt idx="36">
                  <c:v>56.250000000000057</c:v>
                </c:pt>
                <c:pt idx="37">
                  <c:v>57.14285714285721</c:v>
                </c:pt>
                <c:pt idx="38">
                  <c:v>58.064516129032313</c:v>
                </c:pt>
                <c:pt idx="39">
                  <c:v>59.016393442622999</c:v>
                </c:pt>
                <c:pt idx="40">
                  <c:v>60.000000000000057</c:v>
                </c:pt>
                <c:pt idx="41">
                  <c:v>61.016949152542431</c:v>
                </c:pt>
                <c:pt idx="42">
                  <c:v>62.068965517241445</c:v>
                </c:pt>
                <c:pt idx="43">
                  <c:v>63.157894736842174</c:v>
                </c:pt>
                <c:pt idx="44">
                  <c:v>64.285714285714363</c:v>
                </c:pt>
                <c:pt idx="45">
                  <c:v>65.454545454545539</c:v>
                </c:pt>
                <c:pt idx="46">
                  <c:v>66.666666666666757</c:v>
                </c:pt>
                <c:pt idx="47">
                  <c:v>67.92452830188688</c:v>
                </c:pt>
                <c:pt idx="48">
                  <c:v>69.230769230769312</c:v>
                </c:pt>
                <c:pt idx="49">
                  <c:v>70.588235294117737</c:v>
                </c:pt>
                <c:pt idx="50">
                  <c:v>72.000000000000071</c:v>
                </c:pt>
                <c:pt idx="51">
                  <c:v>73.469387755102133</c:v>
                </c:pt>
                <c:pt idx="52">
                  <c:v>75.000000000000114</c:v>
                </c:pt>
                <c:pt idx="53">
                  <c:v>76.595744680851169</c:v>
                </c:pt>
                <c:pt idx="54">
                  <c:v>78.260869565217519</c:v>
                </c:pt>
                <c:pt idx="55">
                  <c:v>80.000000000000128</c:v>
                </c:pt>
                <c:pt idx="56">
                  <c:v>81.818181818181969</c:v>
                </c:pt>
                <c:pt idx="57">
                  <c:v>83.72093023255826</c:v>
                </c:pt>
                <c:pt idx="58">
                  <c:v>85.71428571428585</c:v>
                </c:pt>
                <c:pt idx="59">
                  <c:v>87.804878048780637</c:v>
                </c:pt>
                <c:pt idx="60">
                  <c:v>90.000000000000142</c:v>
                </c:pt>
                <c:pt idx="61">
                  <c:v>92.307692307692477</c:v>
                </c:pt>
                <c:pt idx="62">
                  <c:v>94.736842105263349</c:v>
                </c:pt>
                <c:pt idx="63">
                  <c:v>97.297297297297476</c:v>
                </c:pt>
                <c:pt idx="64">
                  <c:v>100.00000000000021</c:v>
                </c:pt>
                <c:pt idx="65">
                  <c:v>102.85714285714305</c:v>
                </c:pt>
                <c:pt idx="66">
                  <c:v>105.88235294117671</c:v>
                </c:pt>
                <c:pt idx="67">
                  <c:v>109.09090909090929</c:v>
                </c:pt>
                <c:pt idx="68">
                  <c:v>112.5000000000002</c:v>
                </c:pt>
                <c:pt idx="69">
                  <c:v>116.12903225806474</c:v>
                </c:pt>
                <c:pt idx="70">
                  <c:v>120.0000000000002</c:v>
                </c:pt>
                <c:pt idx="71">
                  <c:v>124.13793103448293</c:v>
                </c:pt>
                <c:pt idx="72">
                  <c:v>128.57142857142875</c:v>
                </c:pt>
                <c:pt idx="73">
                  <c:v>133.33333333333348</c:v>
                </c:pt>
                <c:pt idx="74">
                  <c:v>138.46153846153859</c:v>
                </c:pt>
                <c:pt idx="75">
                  <c:v>144.00000000000009</c:v>
                </c:pt>
                <c:pt idx="76">
                  <c:v>150.00000000000003</c:v>
                </c:pt>
                <c:pt idx="77">
                  <c:v>156.52173913043478</c:v>
                </c:pt>
                <c:pt idx="78">
                  <c:v>163.63636363636357</c:v>
                </c:pt>
                <c:pt idx="79">
                  <c:v>171.42857142857133</c:v>
                </c:pt>
                <c:pt idx="80">
                  <c:v>179.99999999999983</c:v>
                </c:pt>
                <c:pt idx="81">
                  <c:v>189.47368421052602</c:v>
                </c:pt>
                <c:pt idx="82">
                  <c:v>199.9999999999996</c:v>
                </c:pt>
                <c:pt idx="83">
                  <c:v>211.76470588235242</c:v>
                </c:pt>
                <c:pt idx="84">
                  <c:v>224.99999999999926</c:v>
                </c:pt>
                <c:pt idx="85">
                  <c:v>239.99999999999909</c:v>
                </c:pt>
                <c:pt idx="86">
                  <c:v>257.14285714285597</c:v>
                </c:pt>
                <c:pt idx="87">
                  <c:v>276.92307692307543</c:v>
                </c:pt>
                <c:pt idx="88">
                  <c:v>299.99999999999807</c:v>
                </c:pt>
                <c:pt idx="89">
                  <c:v>327.27272727272475</c:v>
                </c:pt>
                <c:pt idx="90">
                  <c:v>359.99999999999665</c:v>
                </c:pt>
                <c:pt idx="91">
                  <c:v>399.99999999999557</c:v>
                </c:pt>
                <c:pt idx="92">
                  <c:v>449.99999999999403</c:v>
                </c:pt>
                <c:pt idx="93">
                  <c:v>514.28571428570604</c:v>
                </c:pt>
                <c:pt idx="94">
                  <c:v>599.99999999998795</c:v>
                </c:pt>
                <c:pt idx="95">
                  <c:v>719.99999999998158</c:v>
                </c:pt>
                <c:pt idx="96">
                  <c:v>899.99999999996976</c:v>
                </c:pt>
                <c:pt idx="97">
                  <c:v>1199.9999999999432</c:v>
                </c:pt>
                <c:pt idx="98">
                  <c:v>1799.9999999998656</c:v>
                </c:pt>
                <c:pt idx="99">
                  <c:v>3599.9999999994388</c:v>
                </c:pt>
                <c:pt idx="100">
                  <c:v>2.2108579988909716E+16</c:v>
                </c:pt>
              </c:numCache>
            </c:numRef>
          </c:yVal>
        </c:ser>
        <c:ser>
          <c:idx val="3"/>
          <c:order val="5"/>
          <c:tx>
            <c:v>IC with tax</c:v>
          </c:tx>
          <c:spPr>
            <a:ln w="38100">
              <a:solidFill>
                <a:srgbClr val="602322"/>
              </a:solidFill>
            </a:ln>
          </c:spPr>
          <c:marker>
            <c:symbol val="none"/>
          </c:marker>
          <c:xVal>
            <c:numRef>
              <c:f>'EB measures'!$B$14:$B$134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measures'!$L$14:$L$134</c:f>
              <c:numCache>
                <c:formatCode>General</c:formatCode>
                <c:ptCount val="121"/>
                <c:pt idx="0">
                  <c:v>24.000000000000014</c:v>
                </c:pt>
                <c:pt idx="1">
                  <c:v>24.242424242424246</c:v>
                </c:pt>
                <c:pt idx="2">
                  <c:v>24.489795918367353</c:v>
                </c:pt>
                <c:pt idx="3">
                  <c:v>24.742268041237121</c:v>
                </c:pt>
                <c:pt idx="4">
                  <c:v>25.000000000000007</c:v>
                </c:pt>
                <c:pt idx="5">
                  <c:v>25.263157894736846</c:v>
                </c:pt>
                <c:pt idx="6">
                  <c:v>25.531914893617028</c:v>
                </c:pt>
                <c:pt idx="7">
                  <c:v>25.806451612903224</c:v>
                </c:pt>
                <c:pt idx="8">
                  <c:v>26.08695652173914</c:v>
                </c:pt>
                <c:pt idx="9">
                  <c:v>26.373626373626383</c:v>
                </c:pt>
                <c:pt idx="10">
                  <c:v>26.666666666666675</c:v>
                </c:pt>
                <c:pt idx="11">
                  <c:v>26.966292134831466</c:v>
                </c:pt>
                <c:pt idx="12">
                  <c:v>27.272727272727288</c:v>
                </c:pt>
                <c:pt idx="13">
                  <c:v>27.586206896551737</c:v>
                </c:pt>
                <c:pt idx="14">
                  <c:v>27.906976744186061</c:v>
                </c:pt>
                <c:pt idx="15">
                  <c:v>28.235294117647072</c:v>
                </c:pt>
                <c:pt idx="16">
                  <c:v>28.571428571428587</c:v>
                </c:pt>
                <c:pt idx="17">
                  <c:v>28.915662650602421</c:v>
                </c:pt>
                <c:pt idx="18">
                  <c:v>29.268292682926838</c:v>
                </c:pt>
                <c:pt idx="19">
                  <c:v>29.62962962962964</c:v>
                </c:pt>
                <c:pt idx="20">
                  <c:v>30.000000000000011</c:v>
                </c:pt>
                <c:pt idx="21">
                  <c:v>30.379746835443047</c:v>
                </c:pt>
                <c:pt idx="22">
                  <c:v>30.769230769230788</c:v>
                </c:pt>
                <c:pt idx="23">
                  <c:v>31.168831168831186</c:v>
                </c:pt>
                <c:pt idx="24">
                  <c:v>31.578947368421076</c:v>
                </c:pt>
                <c:pt idx="25">
                  <c:v>32.000000000000014</c:v>
                </c:pt>
                <c:pt idx="26">
                  <c:v>32.432432432432442</c:v>
                </c:pt>
                <c:pt idx="27">
                  <c:v>32.876712328767141</c:v>
                </c:pt>
                <c:pt idx="28">
                  <c:v>33.33333333333335</c:v>
                </c:pt>
                <c:pt idx="29">
                  <c:v>33.80281690140847</c:v>
                </c:pt>
                <c:pt idx="30">
                  <c:v>34.285714285714306</c:v>
                </c:pt>
                <c:pt idx="31">
                  <c:v>34.7826086956522</c:v>
                </c:pt>
                <c:pt idx="32">
                  <c:v>35.294117647058847</c:v>
                </c:pt>
                <c:pt idx="33">
                  <c:v>35.820895522388085</c:v>
                </c:pt>
                <c:pt idx="34">
                  <c:v>36.363636363636395</c:v>
                </c:pt>
                <c:pt idx="35">
                  <c:v>36.923076923076941</c:v>
                </c:pt>
                <c:pt idx="36">
                  <c:v>37.500000000000021</c:v>
                </c:pt>
                <c:pt idx="37">
                  <c:v>38.095238095238123</c:v>
                </c:pt>
                <c:pt idx="38">
                  <c:v>38.709677419354868</c:v>
                </c:pt>
                <c:pt idx="39">
                  <c:v>39.34426229508199</c:v>
                </c:pt>
                <c:pt idx="40">
                  <c:v>40.000000000000036</c:v>
                </c:pt>
                <c:pt idx="41">
                  <c:v>40.677966101694949</c:v>
                </c:pt>
                <c:pt idx="42">
                  <c:v>41.379310344827623</c:v>
                </c:pt>
                <c:pt idx="43">
                  <c:v>42.105263157894775</c:v>
                </c:pt>
                <c:pt idx="44">
                  <c:v>42.85714285714289</c:v>
                </c:pt>
                <c:pt idx="45">
                  <c:v>43.636363636363676</c:v>
                </c:pt>
                <c:pt idx="46">
                  <c:v>44.444444444444485</c:v>
                </c:pt>
                <c:pt idx="47">
                  <c:v>45.283018867924568</c:v>
                </c:pt>
                <c:pt idx="48">
                  <c:v>46.153846153846203</c:v>
                </c:pt>
                <c:pt idx="49">
                  <c:v>47.058823529411818</c:v>
                </c:pt>
                <c:pt idx="50">
                  <c:v>48.000000000000043</c:v>
                </c:pt>
                <c:pt idx="51">
                  <c:v>48.979591836734741</c:v>
                </c:pt>
                <c:pt idx="52">
                  <c:v>50.000000000000057</c:v>
                </c:pt>
                <c:pt idx="53">
                  <c:v>51.063829787234098</c:v>
                </c:pt>
                <c:pt idx="54">
                  <c:v>52.173913043478329</c:v>
                </c:pt>
                <c:pt idx="55">
                  <c:v>53.333333333333407</c:v>
                </c:pt>
                <c:pt idx="56">
                  <c:v>54.545454545454625</c:v>
                </c:pt>
                <c:pt idx="57">
                  <c:v>55.813953488372157</c:v>
                </c:pt>
                <c:pt idx="58">
                  <c:v>57.142857142857224</c:v>
                </c:pt>
                <c:pt idx="59">
                  <c:v>58.536585365853739</c:v>
                </c:pt>
                <c:pt idx="60">
                  <c:v>60.000000000000085</c:v>
                </c:pt>
                <c:pt idx="61">
                  <c:v>61.538461538461632</c:v>
                </c:pt>
                <c:pt idx="62">
                  <c:v>63.157894736842202</c:v>
                </c:pt>
                <c:pt idx="63">
                  <c:v>64.864864864864984</c:v>
                </c:pt>
                <c:pt idx="64">
                  <c:v>66.666666666666785</c:v>
                </c:pt>
                <c:pt idx="65">
                  <c:v>68.571428571428683</c:v>
                </c:pt>
                <c:pt idx="66">
                  <c:v>70.588235294117766</c:v>
                </c:pt>
                <c:pt idx="67">
                  <c:v>72.727272727272847</c:v>
                </c:pt>
                <c:pt idx="68">
                  <c:v>75.000000000000114</c:v>
                </c:pt>
                <c:pt idx="69">
                  <c:v>77.419354838709808</c:v>
                </c:pt>
                <c:pt idx="70">
                  <c:v>80.000000000000099</c:v>
                </c:pt>
                <c:pt idx="71">
                  <c:v>82.75862068965526</c:v>
                </c:pt>
                <c:pt idx="72">
                  <c:v>85.714285714285822</c:v>
                </c:pt>
                <c:pt idx="73">
                  <c:v>88.888888888888957</c:v>
                </c:pt>
                <c:pt idx="74">
                  <c:v>92.307692307692378</c:v>
                </c:pt>
                <c:pt idx="75">
                  <c:v>96.000000000000057</c:v>
                </c:pt>
                <c:pt idx="76">
                  <c:v>100</c:v>
                </c:pt>
                <c:pt idx="77">
                  <c:v>104.34782608695652</c:v>
                </c:pt>
                <c:pt idx="78">
                  <c:v>109.09090909090901</c:v>
                </c:pt>
                <c:pt idx="79">
                  <c:v>114.28571428571416</c:v>
                </c:pt>
                <c:pt idx="80">
                  <c:v>119.99999999999984</c:v>
                </c:pt>
                <c:pt idx="81">
                  <c:v>126.31578947368398</c:v>
                </c:pt>
                <c:pt idx="82">
                  <c:v>133.33333333333306</c:v>
                </c:pt>
                <c:pt idx="83">
                  <c:v>141.17647058823488</c:v>
                </c:pt>
                <c:pt idx="84">
                  <c:v>149.99999999999946</c:v>
                </c:pt>
                <c:pt idx="85">
                  <c:v>159.99999999999935</c:v>
                </c:pt>
                <c:pt idx="86">
                  <c:v>171.42857142857062</c:v>
                </c:pt>
                <c:pt idx="87">
                  <c:v>184.61538461538356</c:v>
                </c:pt>
                <c:pt idx="88">
                  <c:v>199.99999999999866</c:v>
                </c:pt>
                <c:pt idx="89">
                  <c:v>218.18181818181645</c:v>
                </c:pt>
                <c:pt idx="90">
                  <c:v>239.9999999999977</c:v>
                </c:pt>
                <c:pt idx="91">
                  <c:v>266.66666666666367</c:v>
                </c:pt>
                <c:pt idx="92">
                  <c:v>299.99999999999602</c:v>
                </c:pt>
                <c:pt idx="93">
                  <c:v>342.85714285713726</c:v>
                </c:pt>
                <c:pt idx="94">
                  <c:v>399.99999999999193</c:v>
                </c:pt>
                <c:pt idx="95">
                  <c:v>479.99999999998755</c:v>
                </c:pt>
                <c:pt idx="96">
                  <c:v>599.99999999997965</c:v>
                </c:pt>
                <c:pt idx="97">
                  <c:v>799.99999999996191</c:v>
                </c:pt>
                <c:pt idx="98">
                  <c:v>1199.9999999999102</c:v>
                </c:pt>
                <c:pt idx="99">
                  <c:v>2399.9999999996253</c:v>
                </c:pt>
                <c:pt idx="100">
                  <c:v>1.473905332593981E+16</c:v>
                </c:pt>
              </c:numCache>
            </c:numRef>
          </c:yVal>
        </c:ser>
        <c:ser>
          <c:idx val="4"/>
          <c:order val="6"/>
          <c:tx>
            <c:v>budget line with lump sum tax</c:v>
          </c:tx>
          <c:spPr>
            <a:ln w="38100">
              <a:solidFill>
                <a:srgbClr val="0A982C"/>
              </a:solidFill>
            </a:ln>
          </c:spPr>
          <c:marker>
            <c:symbol val="none"/>
          </c:marker>
          <c:xVal>
            <c:numRef>
              <c:f>'EB measures'!$B$14:$B$134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measures'!$E$14:$E$134</c:f>
              <c:numCache>
                <c:formatCode>General</c:formatCode>
                <c:ptCount val="121"/>
                <c:pt idx="0">
                  <c:v>-24</c:v>
                </c:pt>
                <c:pt idx="1">
                  <c:v>-22.56</c:v>
                </c:pt>
                <c:pt idx="2">
                  <c:v>-21.12</c:v>
                </c:pt>
                <c:pt idx="3">
                  <c:v>-19.68</c:v>
                </c:pt>
                <c:pt idx="4">
                  <c:v>-18.240000000000002</c:v>
                </c:pt>
                <c:pt idx="5">
                  <c:v>-16.8</c:v>
                </c:pt>
                <c:pt idx="6">
                  <c:v>-15.36</c:v>
                </c:pt>
                <c:pt idx="7">
                  <c:v>-13.92</c:v>
                </c:pt>
                <c:pt idx="8">
                  <c:v>-12.48</c:v>
                </c:pt>
                <c:pt idx="9">
                  <c:v>-11.04</c:v>
                </c:pt>
                <c:pt idx="10">
                  <c:v>-9.5999999999999979</c:v>
                </c:pt>
                <c:pt idx="11">
                  <c:v>-8.1599999999999966</c:v>
                </c:pt>
                <c:pt idx="12">
                  <c:v>-6.7199999999999953</c:v>
                </c:pt>
                <c:pt idx="13">
                  <c:v>-5.279999999999994</c:v>
                </c:pt>
                <c:pt idx="14">
                  <c:v>-3.8399999999999928</c:v>
                </c:pt>
                <c:pt idx="15">
                  <c:v>-2.3999999999999915</c:v>
                </c:pt>
                <c:pt idx="16">
                  <c:v>-0.95999999999999019</c:v>
                </c:pt>
                <c:pt idx="17">
                  <c:v>0.48000000000001108</c:v>
                </c:pt>
                <c:pt idx="18">
                  <c:v>1.9200000000000124</c:v>
                </c:pt>
                <c:pt idx="19">
                  <c:v>3.3600000000000136</c:v>
                </c:pt>
                <c:pt idx="20">
                  <c:v>4.8000000000000149</c:v>
                </c:pt>
                <c:pt idx="21">
                  <c:v>6.2400000000000162</c:v>
                </c:pt>
                <c:pt idx="22">
                  <c:v>7.6800000000000175</c:v>
                </c:pt>
                <c:pt idx="23">
                  <c:v>9.1200000000000188</c:v>
                </c:pt>
                <c:pt idx="24">
                  <c:v>10.560000000000016</c:v>
                </c:pt>
                <c:pt idx="25">
                  <c:v>12.000000000000021</c:v>
                </c:pt>
                <c:pt idx="26">
                  <c:v>13.440000000000026</c:v>
                </c:pt>
                <c:pt idx="27">
                  <c:v>14.880000000000024</c:v>
                </c:pt>
                <c:pt idx="28">
                  <c:v>16.320000000000022</c:v>
                </c:pt>
                <c:pt idx="29">
                  <c:v>17.760000000000026</c:v>
                </c:pt>
                <c:pt idx="30">
                  <c:v>19.200000000000031</c:v>
                </c:pt>
                <c:pt idx="31">
                  <c:v>20.640000000000029</c:v>
                </c:pt>
                <c:pt idx="32">
                  <c:v>22.080000000000027</c:v>
                </c:pt>
                <c:pt idx="33">
                  <c:v>23.520000000000032</c:v>
                </c:pt>
                <c:pt idx="34">
                  <c:v>24.960000000000036</c:v>
                </c:pt>
                <c:pt idx="35">
                  <c:v>26.400000000000034</c:v>
                </c:pt>
                <c:pt idx="36">
                  <c:v>27.840000000000032</c:v>
                </c:pt>
                <c:pt idx="37">
                  <c:v>29.280000000000037</c:v>
                </c:pt>
                <c:pt idx="38">
                  <c:v>30.720000000000041</c:v>
                </c:pt>
                <c:pt idx="39">
                  <c:v>32.160000000000039</c:v>
                </c:pt>
                <c:pt idx="40">
                  <c:v>33.600000000000037</c:v>
                </c:pt>
                <c:pt idx="41">
                  <c:v>35.040000000000042</c:v>
                </c:pt>
                <c:pt idx="42">
                  <c:v>36.480000000000047</c:v>
                </c:pt>
                <c:pt idx="43">
                  <c:v>37.920000000000044</c:v>
                </c:pt>
                <c:pt idx="44">
                  <c:v>39.360000000000042</c:v>
                </c:pt>
                <c:pt idx="45">
                  <c:v>40.80000000000004</c:v>
                </c:pt>
                <c:pt idx="46">
                  <c:v>42.240000000000052</c:v>
                </c:pt>
                <c:pt idx="47">
                  <c:v>43.680000000000049</c:v>
                </c:pt>
                <c:pt idx="48">
                  <c:v>45.120000000000047</c:v>
                </c:pt>
                <c:pt idx="49">
                  <c:v>46.560000000000059</c:v>
                </c:pt>
                <c:pt idx="50">
                  <c:v>48.000000000000057</c:v>
                </c:pt>
                <c:pt idx="51">
                  <c:v>49.440000000000055</c:v>
                </c:pt>
                <c:pt idx="52">
                  <c:v>50.880000000000052</c:v>
                </c:pt>
                <c:pt idx="53">
                  <c:v>52.32000000000005</c:v>
                </c:pt>
                <c:pt idx="54">
                  <c:v>53.760000000000062</c:v>
                </c:pt>
                <c:pt idx="55">
                  <c:v>55.20000000000006</c:v>
                </c:pt>
                <c:pt idx="56">
                  <c:v>56.640000000000057</c:v>
                </c:pt>
                <c:pt idx="57">
                  <c:v>58.080000000000069</c:v>
                </c:pt>
                <c:pt idx="58">
                  <c:v>59.520000000000067</c:v>
                </c:pt>
                <c:pt idx="59">
                  <c:v>60.960000000000065</c:v>
                </c:pt>
                <c:pt idx="60">
                  <c:v>62.400000000000063</c:v>
                </c:pt>
                <c:pt idx="61">
                  <c:v>63.84000000000006</c:v>
                </c:pt>
                <c:pt idx="62">
                  <c:v>65.280000000000072</c:v>
                </c:pt>
                <c:pt idx="63">
                  <c:v>66.72000000000007</c:v>
                </c:pt>
                <c:pt idx="64">
                  <c:v>68.160000000000068</c:v>
                </c:pt>
                <c:pt idx="65">
                  <c:v>69.60000000000008</c:v>
                </c:pt>
                <c:pt idx="66">
                  <c:v>71.040000000000077</c:v>
                </c:pt>
                <c:pt idx="67">
                  <c:v>72.480000000000075</c:v>
                </c:pt>
                <c:pt idx="68">
                  <c:v>73.920000000000073</c:v>
                </c:pt>
                <c:pt idx="69">
                  <c:v>75.360000000000056</c:v>
                </c:pt>
                <c:pt idx="70">
                  <c:v>76.80000000000004</c:v>
                </c:pt>
                <c:pt idx="71">
                  <c:v>78.240000000000038</c:v>
                </c:pt>
                <c:pt idx="72">
                  <c:v>79.680000000000035</c:v>
                </c:pt>
                <c:pt idx="73">
                  <c:v>81.120000000000019</c:v>
                </c:pt>
                <c:pt idx="74">
                  <c:v>82.56</c:v>
                </c:pt>
                <c:pt idx="75">
                  <c:v>84</c:v>
                </c:pt>
                <c:pt idx="76">
                  <c:v>85.44</c:v>
                </c:pt>
                <c:pt idx="77">
                  <c:v>86.879999999999981</c:v>
                </c:pt>
                <c:pt idx="78">
                  <c:v>88.319999999999965</c:v>
                </c:pt>
                <c:pt idx="79">
                  <c:v>89.759999999999962</c:v>
                </c:pt>
                <c:pt idx="80">
                  <c:v>91.19999999999996</c:v>
                </c:pt>
                <c:pt idx="81">
                  <c:v>92.639999999999944</c:v>
                </c:pt>
                <c:pt idx="82">
                  <c:v>94.079999999999927</c:v>
                </c:pt>
                <c:pt idx="83">
                  <c:v>95.519999999999925</c:v>
                </c:pt>
                <c:pt idx="84">
                  <c:v>96.959999999999923</c:v>
                </c:pt>
                <c:pt idx="85">
                  <c:v>98.399999999999906</c:v>
                </c:pt>
                <c:pt idx="86">
                  <c:v>99.83999999999989</c:v>
                </c:pt>
                <c:pt idx="87">
                  <c:v>101.27999999999989</c:v>
                </c:pt>
                <c:pt idx="88">
                  <c:v>102.71999999999989</c:v>
                </c:pt>
                <c:pt idx="89">
                  <c:v>104.15999999999985</c:v>
                </c:pt>
                <c:pt idx="90">
                  <c:v>105.59999999999985</c:v>
                </c:pt>
                <c:pt idx="91">
                  <c:v>107.03999999999985</c:v>
                </c:pt>
                <c:pt idx="92">
                  <c:v>108.47999999999985</c:v>
                </c:pt>
                <c:pt idx="93">
                  <c:v>109.91999999999985</c:v>
                </c:pt>
                <c:pt idx="94">
                  <c:v>111.35999999999981</c:v>
                </c:pt>
                <c:pt idx="95">
                  <c:v>112.79999999999981</c:v>
                </c:pt>
                <c:pt idx="96">
                  <c:v>114.23999999999981</c:v>
                </c:pt>
                <c:pt idx="97">
                  <c:v>115.67999999999978</c:v>
                </c:pt>
                <c:pt idx="98">
                  <c:v>117.11999999999978</c:v>
                </c:pt>
                <c:pt idx="99">
                  <c:v>118.55999999999977</c:v>
                </c:pt>
                <c:pt idx="100">
                  <c:v>119.99999999999977</c:v>
                </c:pt>
              </c:numCache>
            </c:numRef>
          </c:yVal>
        </c:ser>
        <c:ser>
          <c:idx val="5"/>
          <c:order val="7"/>
          <c:tx>
            <c:v>IC with lump sum tax</c:v>
          </c:tx>
          <c:spPr>
            <a:ln w="38100">
              <a:solidFill>
                <a:srgbClr val="065E1B"/>
              </a:solidFill>
            </a:ln>
          </c:spPr>
          <c:marker>
            <c:symbol val="none"/>
          </c:marker>
          <c:xVal>
            <c:numRef>
              <c:f>'EB measures'!$B$14:$B$134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measures'!$M$14:$M$134</c:f>
              <c:numCache>
                <c:formatCode>General</c:formatCode>
                <c:ptCount val="121"/>
                <c:pt idx="0">
                  <c:v>25</c:v>
                </c:pt>
                <c:pt idx="1">
                  <c:v>25.252525252525253</c:v>
                </c:pt>
                <c:pt idx="2">
                  <c:v>25.510204081632651</c:v>
                </c:pt>
                <c:pt idx="3">
                  <c:v>25.773195876288661</c:v>
                </c:pt>
                <c:pt idx="4">
                  <c:v>26.041666666666671</c:v>
                </c:pt>
                <c:pt idx="5">
                  <c:v>26.315789473684205</c:v>
                </c:pt>
                <c:pt idx="6">
                  <c:v>26.595744680851062</c:v>
                </c:pt>
                <c:pt idx="7">
                  <c:v>26.881720430107524</c:v>
                </c:pt>
                <c:pt idx="8">
                  <c:v>27.173913043478262</c:v>
                </c:pt>
                <c:pt idx="9">
                  <c:v>27.472527472527467</c:v>
                </c:pt>
                <c:pt idx="10">
                  <c:v>27.777777777777775</c:v>
                </c:pt>
                <c:pt idx="11">
                  <c:v>28.089887640449437</c:v>
                </c:pt>
                <c:pt idx="12">
                  <c:v>28.409090909090907</c:v>
                </c:pt>
                <c:pt idx="13">
                  <c:v>28.735632183908052</c:v>
                </c:pt>
                <c:pt idx="14">
                  <c:v>29.069767441860467</c:v>
                </c:pt>
                <c:pt idx="15">
                  <c:v>29.411764705882351</c:v>
                </c:pt>
                <c:pt idx="16">
                  <c:v>29.76190476190477</c:v>
                </c:pt>
                <c:pt idx="17">
                  <c:v>30.120481927710852</c:v>
                </c:pt>
                <c:pt idx="18">
                  <c:v>30.487804878048788</c:v>
                </c:pt>
                <c:pt idx="19">
                  <c:v>30.864197530864196</c:v>
                </c:pt>
                <c:pt idx="20">
                  <c:v>31.250000000000004</c:v>
                </c:pt>
                <c:pt idx="21">
                  <c:v>31.645569620253159</c:v>
                </c:pt>
                <c:pt idx="22">
                  <c:v>32.051282051282051</c:v>
                </c:pt>
                <c:pt idx="23">
                  <c:v>32.467532467532472</c:v>
                </c:pt>
                <c:pt idx="24">
                  <c:v>32.894736842105274</c:v>
                </c:pt>
                <c:pt idx="25">
                  <c:v>33.333333333333343</c:v>
                </c:pt>
                <c:pt idx="26">
                  <c:v>33.783783783783782</c:v>
                </c:pt>
                <c:pt idx="27">
                  <c:v>34.246575342465761</c:v>
                </c:pt>
                <c:pt idx="28">
                  <c:v>34.722222222222221</c:v>
                </c:pt>
                <c:pt idx="29">
                  <c:v>35.211267605633822</c:v>
                </c:pt>
                <c:pt idx="30">
                  <c:v>35.714285714285722</c:v>
                </c:pt>
                <c:pt idx="31">
                  <c:v>36.231884057971023</c:v>
                </c:pt>
                <c:pt idx="32">
                  <c:v>36.764705882352949</c:v>
                </c:pt>
                <c:pt idx="33">
                  <c:v>37.313432835820912</c:v>
                </c:pt>
                <c:pt idx="34">
                  <c:v>37.87878787878789</c:v>
                </c:pt>
                <c:pt idx="35">
                  <c:v>38.461538461538474</c:v>
                </c:pt>
                <c:pt idx="36">
                  <c:v>39.062500000000014</c:v>
                </c:pt>
                <c:pt idx="37">
                  <c:v>39.682539682539705</c:v>
                </c:pt>
                <c:pt idx="38">
                  <c:v>40.322580645161302</c:v>
                </c:pt>
                <c:pt idx="39">
                  <c:v>40.983606557377065</c:v>
                </c:pt>
                <c:pt idx="40">
                  <c:v>41.666666666666686</c:v>
                </c:pt>
                <c:pt idx="41">
                  <c:v>42.372881355932229</c:v>
                </c:pt>
                <c:pt idx="42">
                  <c:v>43.1034482758621</c:v>
                </c:pt>
                <c:pt idx="43">
                  <c:v>43.859649122807042</c:v>
                </c:pt>
                <c:pt idx="44">
                  <c:v>44.64285714285716</c:v>
                </c:pt>
                <c:pt idx="45">
                  <c:v>45.454545454545482</c:v>
                </c:pt>
                <c:pt idx="46">
                  <c:v>46.296296296296333</c:v>
                </c:pt>
                <c:pt idx="47">
                  <c:v>47.169811320754746</c:v>
                </c:pt>
                <c:pt idx="48">
                  <c:v>48.076923076923116</c:v>
                </c:pt>
                <c:pt idx="49">
                  <c:v>49.01960784313728</c:v>
                </c:pt>
                <c:pt idx="50">
                  <c:v>50.000000000000028</c:v>
                </c:pt>
                <c:pt idx="51">
                  <c:v>51.020408163265351</c:v>
                </c:pt>
                <c:pt idx="52">
                  <c:v>52.083333333333371</c:v>
                </c:pt>
                <c:pt idx="53">
                  <c:v>53.191489361702168</c:v>
                </c:pt>
                <c:pt idx="54">
                  <c:v>54.347826086956566</c:v>
                </c:pt>
                <c:pt idx="55">
                  <c:v>55.555555555555607</c:v>
                </c:pt>
                <c:pt idx="56">
                  <c:v>56.818181818181884</c:v>
                </c:pt>
                <c:pt idx="57">
                  <c:v>58.139534883720984</c:v>
                </c:pt>
                <c:pt idx="58">
                  <c:v>59.523809523809582</c:v>
                </c:pt>
                <c:pt idx="59">
                  <c:v>60.975609756097626</c:v>
                </c:pt>
                <c:pt idx="60">
                  <c:v>62.500000000000064</c:v>
                </c:pt>
                <c:pt idx="61">
                  <c:v>64.102564102564173</c:v>
                </c:pt>
                <c:pt idx="62">
                  <c:v>65.789473684210606</c:v>
                </c:pt>
                <c:pt idx="63">
                  <c:v>67.567567567567679</c:v>
                </c:pt>
                <c:pt idx="64">
                  <c:v>69.444444444444542</c:v>
                </c:pt>
                <c:pt idx="65">
                  <c:v>71.42857142857153</c:v>
                </c:pt>
                <c:pt idx="66">
                  <c:v>73.529411764705998</c:v>
                </c:pt>
                <c:pt idx="67">
                  <c:v>75.757575757575864</c:v>
                </c:pt>
                <c:pt idx="68">
                  <c:v>78.125000000000099</c:v>
                </c:pt>
                <c:pt idx="69">
                  <c:v>80.645161290322676</c:v>
                </c:pt>
                <c:pt idx="70">
                  <c:v>83.333333333333428</c:v>
                </c:pt>
                <c:pt idx="71">
                  <c:v>86.206896551724199</c:v>
                </c:pt>
                <c:pt idx="72">
                  <c:v>89.285714285714349</c:v>
                </c:pt>
                <c:pt idx="73">
                  <c:v>92.592592592592638</c:v>
                </c:pt>
                <c:pt idx="74">
                  <c:v>96.153846153846175</c:v>
                </c:pt>
                <c:pt idx="75">
                  <c:v>100</c:v>
                </c:pt>
                <c:pt idx="76">
                  <c:v>104.16666666666661</c:v>
                </c:pt>
                <c:pt idx="77">
                  <c:v>108.695652173913</c:v>
                </c:pt>
                <c:pt idx="78">
                  <c:v>113.63636363636351</c:v>
                </c:pt>
                <c:pt idx="79">
                  <c:v>119.04761904761888</c:v>
                </c:pt>
                <c:pt idx="80">
                  <c:v>124.99999999999982</c:v>
                </c:pt>
                <c:pt idx="81">
                  <c:v>131.57894736842078</c:v>
                </c:pt>
                <c:pt idx="82">
                  <c:v>138.88888888888857</c:v>
                </c:pt>
                <c:pt idx="83">
                  <c:v>147.05882352941128</c:v>
                </c:pt>
                <c:pt idx="84">
                  <c:v>156.24999999999943</c:v>
                </c:pt>
                <c:pt idx="85">
                  <c:v>166.66666666666592</c:v>
                </c:pt>
                <c:pt idx="86">
                  <c:v>178.57142857142765</c:v>
                </c:pt>
                <c:pt idx="87">
                  <c:v>192.30769230769113</c:v>
                </c:pt>
                <c:pt idx="88">
                  <c:v>208.33333333333184</c:v>
                </c:pt>
                <c:pt idx="89">
                  <c:v>227.27272727272538</c:v>
                </c:pt>
                <c:pt idx="90">
                  <c:v>249.99999999999753</c:v>
                </c:pt>
                <c:pt idx="91">
                  <c:v>277.77777777777465</c:v>
                </c:pt>
                <c:pt idx="92">
                  <c:v>312.49999999999562</c:v>
                </c:pt>
                <c:pt idx="93">
                  <c:v>357.1428571428512</c:v>
                </c:pt>
                <c:pt idx="94">
                  <c:v>416.66666666665805</c:v>
                </c:pt>
                <c:pt idx="95">
                  <c:v>499.99999999998687</c:v>
                </c:pt>
                <c:pt idx="96">
                  <c:v>624.99999999997863</c:v>
                </c:pt>
                <c:pt idx="97">
                  <c:v>833.33333333329347</c:v>
                </c:pt>
                <c:pt idx="98">
                  <c:v>1249.9999999999061</c:v>
                </c:pt>
                <c:pt idx="99">
                  <c:v>2499.9999999996094</c:v>
                </c:pt>
                <c:pt idx="100">
                  <c:v>1.5353180547853964E+16</c:v>
                </c:pt>
              </c:numCache>
            </c:numRef>
          </c:yVal>
        </c:ser>
        <c:ser>
          <c:idx val="13"/>
          <c:order val="8"/>
          <c:tx>
            <c:v>EB 3</c:v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circ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'EB measures'!$R$3:$R$4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'EB measures'!$S$3:$S$4</c:f>
              <c:numCache>
                <c:formatCode>General</c:formatCode>
                <c:ptCount val="2"/>
                <c:pt idx="0">
                  <c:v>5.3333333333333348</c:v>
                </c:pt>
                <c:pt idx="1">
                  <c:v>5.5555555555555562</c:v>
                </c:pt>
              </c:numCache>
            </c:numRef>
          </c:yVal>
        </c:ser>
        <c:ser>
          <c:idx val="6"/>
          <c:order val="9"/>
          <c:tx>
            <c:v>no tax choice</c:v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1F3651"/>
                </a:solidFill>
              </a:ln>
            </c:spPr>
          </c:marker>
          <c:xVal>
            <c:numRef>
              <c:f>'EB measures'!$G$4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'EB measures'!$H$4</c:f>
              <c:numCache>
                <c:formatCode>General</c:formatCode>
                <c:ptCount val="1"/>
                <c:pt idx="0">
                  <c:v>72</c:v>
                </c:pt>
              </c:numCache>
            </c:numRef>
          </c:yVal>
        </c:ser>
        <c:ser>
          <c:idx val="7"/>
          <c:order val="10"/>
          <c:tx>
            <c:v>choice with tax</c:v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602322"/>
                </a:solidFill>
              </a:ln>
            </c:spPr>
          </c:marker>
          <c:xVal>
            <c:numRef>
              <c:f>'EB measures'!$G$5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'EB measures'!$H$5</c:f>
              <c:numCache>
                <c:formatCode>General</c:formatCode>
                <c:ptCount val="1"/>
                <c:pt idx="0">
                  <c:v>48</c:v>
                </c:pt>
              </c:numCache>
            </c:numRef>
          </c:yVal>
        </c:ser>
        <c:ser>
          <c:idx val="8"/>
          <c:order val="11"/>
          <c:tx>
            <c:v>choice with lump sum tax</c:v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0A982C"/>
              </a:solidFill>
              <a:ln>
                <a:solidFill>
                  <a:srgbClr val="065E1B"/>
                </a:solidFill>
              </a:ln>
            </c:spPr>
          </c:marker>
          <c:xVal>
            <c:numRef>
              <c:f>'EB measures'!$G$6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'EB measures'!$H$6</c:f>
              <c:numCache>
                <c:formatCode>General</c:formatCode>
                <c:ptCount val="1"/>
                <c:pt idx="0">
                  <c:v>60</c:v>
                </c:pt>
              </c:numCache>
            </c:numRef>
          </c:yVal>
        </c:ser>
        <c:ser>
          <c:idx val="10"/>
          <c:order val="12"/>
          <c:tx>
            <c:v>choice with hypothetical lump sum tax</c:v>
          </c:tx>
          <c:spPr>
            <a:ln>
              <a:noFill/>
            </a:ln>
          </c:spPr>
          <c:marker>
            <c:symbol val="circle"/>
            <c:size val="1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'EB measures'!$G$8</c:f>
              <c:numCache>
                <c:formatCode>General</c:formatCode>
                <c:ptCount val="1"/>
                <c:pt idx="0">
                  <c:v>-14.333333333333329</c:v>
                </c:pt>
              </c:numCache>
            </c:numRef>
          </c:xVal>
          <c:yVal>
            <c:numRef>
              <c:f>'EB measures'!$H$8</c:f>
              <c:numCache>
                <c:formatCode>General</c:formatCode>
                <c:ptCount val="1"/>
                <c:pt idx="0">
                  <c:v>-86.000000000000028</c:v>
                </c:pt>
              </c:numCache>
            </c:numRef>
          </c:yVal>
        </c:ser>
        <c:ser>
          <c:idx val="12"/>
          <c:order val="13"/>
          <c:tx>
            <c:v>choice with second hypothetical</c:v>
          </c:tx>
          <c:spPr>
            <a:ln>
              <a:noFill/>
            </a:ln>
          </c:spPr>
          <c:marker>
            <c:symbol val="circ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'EB measures'!$G$9</c:f>
              <c:numCache>
                <c:formatCode>General</c:formatCode>
                <c:ptCount val="1"/>
                <c:pt idx="0">
                  <c:v>17.125</c:v>
                </c:pt>
              </c:numCache>
            </c:numRef>
          </c:xVal>
          <c:yVal>
            <c:numRef>
              <c:f>'EB measures'!$H$9</c:f>
              <c:numCache>
                <c:formatCode>General</c:formatCode>
                <c:ptCount val="1"/>
                <c:pt idx="0">
                  <c:v>68.5</c:v>
                </c:pt>
              </c:numCache>
            </c:numRef>
          </c:yVal>
        </c:ser>
        <c:axId val="66360064"/>
        <c:axId val="66362368"/>
      </c:scatterChart>
      <c:valAx>
        <c:axId val="66360064"/>
        <c:scaling>
          <c:orientation val="minMax"/>
          <c:max val="24"/>
          <c:min val="0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leisure</a:t>
                </a:r>
              </a:p>
            </c:rich>
          </c:tx>
          <c:layout>
            <c:manualLayout>
              <c:xMode val="edge"/>
              <c:yMode val="edge"/>
              <c:x val="0.5005412438895056"/>
              <c:y val="0.93583518779204433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6362368"/>
        <c:crosses val="autoZero"/>
        <c:crossBetween val="midCat"/>
        <c:majorUnit val="10"/>
      </c:valAx>
      <c:valAx>
        <c:axId val="66362368"/>
        <c:scaling>
          <c:orientation val="minMax"/>
          <c:max val="1000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consumption</a:t>
                </a:r>
              </a:p>
            </c:rich>
          </c:tx>
          <c:layout>
            <c:manualLayout>
              <c:xMode val="edge"/>
              <c:yMode val="edge"/>
              <c:x val="1.1318619128466326E-2"/>
              <c:y val="0.34227498397386241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6360064"/>
        <c:crosses val="autoZero"/>
        <c:crossBetween val="midCat"/>
        <c:majorUnit val="100"/>
      </c:valAx>
      <c:spPr>
        <a:ln w="38100">
          <a:solidFill>
            <a:schemeClr val="tx1"/>
          </a:solidFill>
        </a:ln>
      </c:spPr>
    </c:plotArea>
    <c:plotVisOnly val="1"/>
  </c:chart>
  <c:spPr>
    <a:ln w="38100">
      <a:solidFill>
        <a:sysClr val="windowText" lastClr="000000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1738727056401482"/>
          <c:y val="3.2678490395672971E-2"/>
          <c:w val="0.84050176240703367"/>
          <c:h val="0.84413786326493823"/>
        </c:manualLayout>
      </c:layout>
      <c:scatterChart>
        <c:scatterStyle val="lineMarker"/>
        <c:ser>
          <c:idx val="0"/>
          <c:order val="0"/>
          <c:tx>
            <c:v>no tax budget line</c:v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'back to basic'!$B$14:$B$134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'back to basic'!$C$14:$C$134</c:f>
              <c:numCache>
                <c:formatCode>General</c:formatCode>
                <c:ptCount val="121"/>
                <c:pt idx="0">
                  <c:v>0</c:v>
                </c:pt>
                <c:pt idx="1">
                  <c:v>2.4</c:v>
                </c:pt>
                <c:pt idx="2">
                  <c:v>4.8</c:v>
                </c:pt>
                <c:pt idx="3">
                  <c:v>7.1999999999999993</c:v>
                </c:pt>
                <c:pt idx="4">
                  <c:v>9.6</c:v>
                </c:pt>
                <c:pt idx="5">
                  <c:v>12</c:v>
                </c:pt>
                <c:pt idx="6">
                  <c:v>14.399999999999999</c:v>
                </c:pt>
                <c:pt idx="7">
                  <c:v>16.8</c:v>
                </c:pt>
                <c:pt idx="8">
                  <c:v>19.2</c:v>
                </c:pt>
                <c:pt idx="9">
                  <c:v>21.6</c:v>
                </c:pt>
                <c:pt idx="10">
                  <c:v>24.000000000000004</c:v>
                </c:pt>
                <c:pt idx="11">
                  <c:v>26.400000000000006</c:v>
                </c:pt>
                <c:pt idx="12">
                  <c:v>28.800000000000008</c:v>
                </c:pt>
                <c:pt idx="13">
                  <c:v>31.20000000000001</c:v>
                </c:pt>
                <c:pt idx="14">
                  <c:v>33.600000000000009</c:v>
                </c:pt>
                <c:pt idx="15">
                  <c:v>36.000000000000014</c:v>
                </c:pt>
                <c:pt idx="16">
                  <c:v>38.40000000000002</c:v>
                </c:pt>
                <c:pt idx="17">
                  <c:v>40.800000000000018</c:v>
                </c:pt>
                <c:pt idx="18">
                  <c:v>43.200000000000017</c:v>
                </c:pt>
                <c:pt idx="19">
                  <c:v>45.600000000000023</c:v>
                </c:pt>
                <c:pt idx="20">
                  <c:v>48.000000000000028</c:v>
                </c:pt>
                <c:pt idx="21">
                  <c:v>50.400000000000027</c:v>
                </c:pt>
                <c:pt idx="22">
                  <c:v>52.800000000000026</c:v>
                </c:pt>
                <c:pt idx="23">
                  <c:v>55.200000000000031</c:v>
                </c:pt>
                <c:pt idx="24">
                  <c:v>57.600000000000037</c:v>
                </c:pt>
                <c:pt idx="25">
                  <c:v>60.000000000000036</c:v>
                </c:pt>
                <c:pt idx="26">
                  <c:v>62.400000000000034</c:v>
                </c:pt>
                <c:pt idx="27">
                  <c:v>64.80000000000004</c:v>
                </c:pt>
                <c:pt idx="28">
                  <c:v>67.200000000000045</c:v>
                </c:pt>
                <c:pt idx="29">
                  <c:v>69.600000000000051</c:v>
                </c:pt>
                <c:pt idx="30">
                  <c:v>72.000000000000043</c:v>
                </c:pt>
                <c:pt idx="31">
                  <c:v>74.400000000000048</c:v>
                </c:pt>
                <c:pt idx="32">
                  <c:v>76.800000000000054</c:v>
                </c:pt>
                <c:pt idx="33">
                  <c:v>79.200000000000045</c:v>
                </c:pt>
                <c:pt idx="34">
                  <c:v>81.600000000000051</c:v>
                </c:pt>
                <c:pt idx="35">
                  <c:v>84.000000000000057</c:v>
                </c:pt>
                <c:pt idx="36">
                  <c:v>86.400000000000063</c:v>
                </c:pt>
                <c:pt idx="37">
                  <c:v>88.800000000000068</c:v>
                </c:pt>
                <c:pt idx="38">
                  <c:v>91.20000000000006</c:v>
                </c:pt>
                <c:pt idx="39">
                  <c:v>93.600000000000065</c:v>
                </c:pt>
                <c:pt idx="40">
                  <c:v>96.000000000000071</c:v>
                </c:pt>
                <c:pt idx="41">
                  <c:v>98.400000000000063</c:v>
                </c:pt>
                <c:pt idx="42">
                  <c:v>100.80000000000007</c:v>
                </c:pt>
                <c:pt idx="43">
                  <c:v>103.20000000000007</c:v>
                </c:pt>
                <c:pt idx="44">
                  <c:v>105.60000000000008</c:v>
                </c:pt>
                <c:pt idx="45">
                  <c:v>108.00000000000009</c:v>
                </c:pt>
                <c:pt idx="46">
                  <c:v>110.40000000000008</c:v>
                </c:pt>
                <c:pt idx="47">
                  <c:v>112.80000000000008</c:v>
                </c:pt>
                <c:pt idx="48">
                  <c:v>115.20000000000009</c:v>
                </c:pt>
                <c:pt idx="49">
                  <c:v>117.60000000000008</c:v>
                </c:pt>
                <c:pt idx="50">
                  <c:v>120.00000000000009</c:v>
                </c:pt>
                <c:pt idx="51">
                  <c:v>122.40000000000009</c:v>
                </c:pt>
                <c:pt idx="52">
                  <c:v>124.8000000000001</c:v>
                </c:pt>
                <c:pt idx="53">
                  <c:v>127.2000000000001</c:v>
                </c:pt>
                <c:pt idx="54">
                  <c:v>129.60000000000011</c:v>
                </c:pt>
                <c:pt idx="55">
                  <c:v>132.00000000000011</c:v>
                </c:pt>
                <c:pt idx="56">
                  <c:v>134.40000000000009</c:v>
                </c:pt>
                <c:pt idx="57">
                  <c:v>136.8000000000001</c:v>
                </c:pt>
                <c:pt idx="58">
                  <c:v>139.2000000000001</c:v>
                </c:pt>
                <c:pt idx="59">
                  <c:v>141.60000000000011</c:v>
                </c:pt>
                <c:pt idx="60">
                  <c:v>144.00000000000011</c:v>
                </c:pt>
                <c:pt idx="61">
                  <c:v>146.40000000000012</c:v>
                </c:pt>
                <c:pt idx="62">
                  <c:v>148.80000000000013</c:v>
                </c:pt>
                <c:pt idx="63">
                  <c:v>151.2000000000001</c:v>
                </c:pt>
                <c:pt idx="64">
                  <c:v>153.60000000000011</c:v>
                </c:pt>
                <c:pt idx="65">
                  <c:v>156.00000000000011</c:v>
                </c:pt>
                <c:pt idx="66">
                  <c:v>158.40000000000012</c:v>
                </c:pt>
                <c:pt idx="67">
                  <c:v>160.80000000000013</c:v>
                </c:pt>
                <c:pt idx="68">
                  <c:v>163.2000000000001</c:v>
                </c:pt>
                <c:pt idx="69">
                  <c:v>165.60000000000008</c:v>
                </c:pt>
                <c:pt idx="70">
                  <c:v>168.00000000000009</c:v>
                </c:pt>
                <c:pt idx="71">
                  <c:v>170.40000000000006</c:v>
                </c:pt>
                <c:pt idx="72">
                  <c:v>172.80000000000004</c:v>
                </c:pt>
                <c:pt idx="73">
                  <c:v>175.20000000000005</c:v>
                </c:pt>
                <c:pt idx="74">
                  <c:v>177.60000000000002</c:v>
                </c:pt>
                <c:pt idx="75">
                  <c:v>180</c:v>
                </c:pt>
                <c:pt idx="76">
                  <c:v>182.39999999999998</c:v>
                </c:pt>
                <c:pt idx="77">
                  <c:v>184.79999999999995</c:v>
                </c:pt>
                <c:pt idx="78">
                  <c:v>187.19999999999996</c:v>
                </c:pt>
                <c:pt idx="79">
                  <c:v>189.59999999999994</c:v>
                </c:pt>
                <c:pt idx="80">
                  <c:v>191.99999999999991</c:v>
                </c:pt>
                <c:pt idx="81">
                  <c:v>194.39999999999992</c:v>
                </c:pt>
                <c:pt idx="82">
                  <c:v>196.7999999999999</c:v>
                </c:pt>
                <c:pt idx="83">
                  <c:v>199.19999999999987</c:v>
                </c:pt>
                <c:pt idx="84">
                  <c:v>201.59999999999985</c:v>
                </c:pt>
                <c:pt idx="85">
                  <c:v>203.99999999999983</c:v>
                </c:pt>
                <c:pt idx="86">
                  <c:v>206.39999999999984</c:v>
                </c:pt>
                <c:pt idx="87">
                  <c:v>208.79999999999981</c:v>
                </c:pt>
                <c:pt idx="88">
                  <c:v>211.19999999999979</c:v>
                </c:pt>
                <c:pt idx="89">
                  <c:v>213.5999999999998</c:v>
                </c:pt>
                <c:pt idx="90">
                  <c:v>215.99999999999977</c:v>
                </c:pt>
                <c:pt idx="91">
                  <c:v>218.39999999999975</c:v>
                </c:pt>
                <c:pt idx="92">
                  <c:v>220.79999999999973</c:v>
                </c:pt>
                <c:pt idx="93">
                  <c:v>223.1999999999997</c:v>
                </c:pt>
                <c:pt idx="94">
                  <c:v>225.59999999999971</c:v>
                </c:pt>
                <c:pt idx="95">
                  <c:v>227.99999999999969</c:v>
                </c:pt>
                <c:pt idx="96">
                  <c:v>230.39999999999966</c:v>
                </c:pt>
                <c:pt idx="97">
                  <c:v>232.79999999999967</c:v>
                </c:pt>
                <c:pt idx="98">
                  <c:v>235.19999999999965</c:v>
                </c:pt>
                <c:pt idx="99">
                  <c:v>237.59999999999962</c:v>
                </c:pt>
                <c:pt idx="100">
                  <c:v>239.9999999999996</c:v>
                </c:pt>
              </c:numCache>
            </c:numRef>
          </c:yVal>
        </c:ser>
        <c:ser>
          <c:idx val="1"/>
          <c:order val="1"/>
          <c:tx>
            <c:v>budget line with tax</c:v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'back to basic'!$B$14:$B$134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'back to basic'!$D$14:$D$134</c:f>
              <c:numCache>
                <c:formatCode>General</c:formatCode>
                <c:ptCount val="121"/>
                <c:pt idx="0">
                  <c:v>0</c:v>
                </c:pt>
                <c:pt idx="1">
                  <c:v>1.2</c:v>
                </c:pt>
                <c:pt idx="2">
                  <c:v>2.4</c:v>
                </c:pt>
                <c:pt idx="3">
                  <c:v>3.5999999999999996</c:v>
                </c:pt>
                <c:pt idx="4">
                  <c:v>4.8</c:v>
                </c:pt>
                <c:pt idx="5">
                  <c:v>6</c:v>
                </c:pt>
                <c:pt idx="6">
                  <c:v>7.1999999999999993</c:v>
                </c:pt>
                <c:pt idx="7">
                  <c:v>8.4</c:v>
                </c:pt>
                <c:pt idx="8">
                  <c:v>9.6</c:v>
                </c:pt>
                <c:pt idx="9">
                  <c:v>10.8</c:v>
                </c:pt>
                <c:pt idx="10">
                  <c:v>12.000000000000002</c:v>
                </c:pt>
                <c:pt idx="11">
                  <c:v>13.200000000000003</c:v>
                </c:pt>
                <c:pt idx="12">
                  <c:v>14.400000000000004</c:v>
                </c:pt>
                <c:pt idx="13">
                  <c:v>15.600000000000005</c:v>
                </c:pt>
                <c:pt idx="14">
                  <c:v>16.800000000000004</c:v>
                </c:pt>
                <c:pt idx="15">
                  <c:v>18.000000000000007</c:v>
                </c:pt>
                <c:pt idx="16">
                  <c:v>19.20000000000001</c:v>
                </c:pt>
                <c:pt idx="17">
                  <c:v>20.400000000000009</c:v>
                </c:pt>
                <c:pt idx="18">
                  <c:v>21.600000000000009</c:v>
                </c:pt>
                <c:pt idx="19">
                  <c:v>22.800000000000011</c:v>
                </c:pt>
                <c:pt idx="20">
                  <c:v>24.000000000000014</c:v>
                </c:pt>
                <c:pt idx="21">
                  <c:v>25.200000000000014</c:v>
                </c:pt>
                <c:pt idx="22">
                  <c:v>26.400000000000013</c:v>
                </c:pt>
                <c:pt idx="23">
                  <c:v>27.600000000000016</c:v>
                </c:pt>
                <c:pt idx="24">
                  <c:v>28.800000000000018</c:v>
                </c:pt>
                <c:pt idx="25">
                  <c:v>30.000000000000018</c:v>
                </c:pt>
                <c:pt idx="26">
                  <c:v>31.200000000000017</c:v>
                </c:pt>
                <c:pt idx="27">
                  <c:v>32.40000000000002</c:v>
                </c:pt>
                <c:pt idx="28">
                  <c:v>33.600000000000023</c:v>
                </c:pt>
                <c:pt idx="29">
                  <c:v>34.800000000000026</c:v>
                </c:pt>
                <c:pt idx="30">
                  <c:v>36.000000000000021</c:v>
                </c:pt>
                <c:pt idx="31">
                  <c:v>37.200000000000024</c:v>
                </c:pt>
                <c:pt idx="32">
                  <c:v>38.400000000000027</c:v>
                </c:pt>
                <c:pt idx="33">
                  <c:v>39.600000000000023</c:v>
                </c:pt>
                <c:pt idx="34">
                  <c:v>40.800000000000026</c:v>
                </c:pt>
                <c:pt idx="35">
                  <c:v>42.000000000000028</c:v>
                </c:pt>
                <c:pt idx="36">
                  <c:v>43.200000000000031</c:v>
                </c:pt>
                <c:pt idx="37">
                  <c:v>44.400000000000034</c:v>
                </c:pt>
                <c:pt idx="38">
                  <c:v>45.60000000000003</c:v>
                </c:pt>
                <c:pt idx="39">
                  <c:v>46.800000000000033</c:v>
                </c:pt>
                <c:pt idx="40">
                  <c:v>48.000000000000036</c:v>
                </c:pt>
                <c:pt idx="41">
                  <c:v>49.200000000000031</c:v>
                </c:pt>
                <c:pt idx="42">
                  <c:v>50.400000000000034</c:v>
                </c:pt>
                <c:pt idx="43">
                  <c:v>51.600000000000037</c:v>
                </c:pt>
                <c:pt idx="44">
                  <c:v>52.80000000000004</c:v>
                </c:pt>
                <c:pt idx="45">
                  <c:v>54.000000000000043</c:v>
                </c:pt>
                <c:pt idx="46">
                  <c:v>55.200000000000038</c:v>
                </c:pt>
                <c:pt idx="47">
                  <c:v>56.400000000000041</c:v>
                </c:pt>
                <c:pt idx="48">
                  <c:v>57.600000000000044</c:v>
                </c:pt>
                <c:pt idx="49">
                  <c:v>58.80000000000004</c:v>
                </c:pt>
                <c:pt idx="50">
                  <c:v>60.000000000000043</c:v>
                </c:pt>
                <c:pt idx="51">
                  <c:v>61.200000000000045</c:v>
                </c:pt>
                <c:pt idx="52">
                  <c:v>62.400000000000048</c:v>
                </c:pt>
                <c:pt idx="53">
                  <c:v>63.600000000000051</c:v>
                </c:pt>
                <c:pt idx="54">
                  <c:v>64.800000000000054</c:v>
                </c:pt>
                <c:pt idx="55">
                  <c:v>66.000000000000057</c:v>
                </c:pt>
                <c:pt idx="56">
                  <c:v>67.200000000000045</c:v>
                </c:pt>
                <c:pt idx="57">
                  <c:v>68.400000000000048</c:v>
                </c:pt>
                <c:pt idx="58">
                  <c:v>69.600000000000051</c:v>
                </c:pt>
                <c:pt idx="59">
                  <c:v>70.800000000000054</c:v>
                </c:pt>
                <c:pt idx="60">
                  <c:v>72.000000000000057</c:v>
                </c:pt>
                <c:pt idx="61">
                  <c:v>73.20000000000006</c:v>
                </c:pt>
                <c:pt idx="62">
                  <c:v>74.400000000000063</c:v>
                </c:pt>
                <c:pt idx="63">
                  <c:v>75.600000000000051</c:v>
                </c:pt>
                <c:pt idx="64">
                  <c:v>76.800000000000054</c:v>
                </c:pt>
                <c:pt idx="65">
                  <c:v>78.000000000000057</c:v>
                </c:pt>
                <c:pt idx="66">
                  <c:v>79.20000000000006</c:v>
                </c:pt>
                <c:pt idx="67">
                  <c:v>80.400000000000063</c:v>
                </c:pt>
                <c:pt idx="68">
                  <c:v>81.600000000000051</c:v>
                </c:pt>
                <c:pt idx="69">
                  <c:v>82.80000000000004</c:v>
                </c:pt>
                <c:pt idx="70">
                  <c:v>84.000000000000043</c:v>
                </c:pt>
                <c:pt idx="71">
                  <c:v>85.200000000000031</c:v>
                </c:pt>
                <c:pt idx="72">
                  <c:v>86.40000000000002</c:v>
                </c:pt>
                <c:pt idx="73">
                  <c:v>87.600000000000023</c:v>
                </c:pt>
                <c:pt idx="74">
                  <c:v>88.800000000000011</c:v>
                </c:pt>
                <c:pt idx="75">
                  <c:v>90</c:v>
                </c:pt>
                <c:pt idx="76">
                  <c:v>91.199999999999989</c:v>
                </c:pt>
                <c:pt idx="77">
                  <c:v>92.399999999999977</c:v>
                </c:pt>
                <c:pt idx="78">
                  <c:v>93.59999999999998</c:v>
                </c:pt>
                <c:pt idx="79">
                  <c:v>94.799999999999969</c:v>
                </c:pt>
                <c:pt idx="80">
                  <c:v>95.999999999999957</c:v>
                </c:pt>
                <c:pt idx="81">
                  <c:v>97.19999999999996</c:v>
                </c:pt>
                <c:pt idx="82">
                  <c:v>98.399999999999949</c:v>
                </c:pt>
                <c:pt idx="83">
                  <c:v>99.599999999999937</c:v>
                </c:pt>
                <c:pt idx="84">
                  <c:v>100.79999999999993</c:v>
                </c:pt>
                <c:pt idx="85">
                  <c:v>101.99999999999991</c:v>
                </c:pt>
                <c:pt idx="86">
                  <c:v>103.19999999999992</c:v>
                </c:pt>
                <c:pt idx="87">
                  <c:v>104.39999999999991</c:v>
                </c:pt>
                <c:pt idx="88">
                  <c:v>105.59999999999989</c:v>
                </c:pt>
                <c:pt idx="89">
                  <c:v>106.7999999999999</c:v>
                </c:pt>
                <c:pt idx="90">
                  <c:v>107.99999999999989</c:v>
                </c:pt>
                <c:pt idx="91">
                  <c:v>109.19999999999987</c:v>
                </c:pt>
                <c:pt idx="92">
                  <c:v>110.39999999999986</c:v>
                </c:pt>
                <c:pt idx="93">
                  <c:v>111.59999999999985</c:v>
                </c:pt>
                <c:pt idx="94">
                  <c:v>112.79999999999986</c:v>
                </c:pt>
                <c:pt idx="95">
                  <c:v>113.99999999999984</c:v>
                </c:pt>
                <c:pt idx="96">
                  <c:v>115.19999999999983</c:v>
                </c:pt>
                <c:pt idx="97">
                  <c:v>116.39999999999984</c:v>
                </c:pt>
                <c:pt idx="98">
                  <c:v>117.59999999999982</c:v>
                </c:pt>
                <c:pt idx="99">
                  <c:v>118.79999999999981</c:v>
                </c:pt>
                <c:pt idx="100">
                  <c:v>119.9999999999998</c:v>
                </c:pt>
              </c:numCache>
            </c:numRef>
          </c:yVal>
        </c:ser>
        <c:ser>
          <c:idx val="2"/>
          <c:order val="2"/>
          <c:tx>
            <c:v>IC no tax</c:v>
          </c:tx>
          <c:spPr>
            <a:ln w="38100">
              <a:solidFill>
                <a:srgbClr val="1F3651"/>
              </a:solidFill>
            </a:ln>
          </c:spPr>
          <c:marker>
            <c:symbol val="none"/>
          </c:marker>
          <c:xVal>
            <c:numRef>
              <c:f>'back to basic'!$B$14:$B$134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'back to basic'!$K$14:$K$134</c:f>
              <c:numCache>
                <c:formatCode>General</c:formatCode>
                <c:ptCount val="121"/>
                <c:pt idx="0">
                  <c:v>35.555555555555493</c:v>
                </c:pt>
                <c:pt idx="1">
                  <c:v>36.277477354918375</c:v>
                </c:pt>
                <c:pt idx="2">
                  <c:v>37.02161136563462</c:v>
                </c:pt>
                <c:pt idx="3">
                  <c:v>37.788878260766786</c:v>
                </c:pt>
                <c:pt idx="4">
                  <c:v>38.580246913580183</c:v>
                </c:pt>
                <c:pt idx="5">
                  <c:v>39.396737457679208</c:v>
                </c:pt>
                <c:pt idx="6">
                  <c:v>40.239424576228465</c:v>
                </c:pt>
                <c:pt idx="7">
                  <c:v>41.109441040068781</c:v>
                </c:pt>
                <c:pt idx="8">
                  <c:v>42.007981516488094</c:v>
                </c:pt>
                <c:pt idx="9">
                  <c:v>42.936306672570339</c:v>
                </c:pt>
                <c:pt idx="10">
                  <c:v>43.895747599451248</c:v>
                </c:pt>
                <c:pt idx="11">
                  <c:v>44.887710586485952</c:v>
                </c:pt>
                <c:pt idx="12">
                  <c:v>45.913682277318536</c:v>
                </c:pt>
                <c:pt idx="13">
                  <c:v>46.975235243170147</c:v>
                </c:pt>
                <c:pt idx="14">
                  <c:v>48.074034012379002</c:v>
                </c:pt>
                <c:pt idx="15">
                  <c:v>49.211841599384805</c:v>
                </c:pt>
                <c:pt idx="16">
                  <c:v>50.390526581002668</c:v>
                </c:pt>
                <c:pt idx="17">
                  <c:v>51.612070773051954</c:v>
                </c:pt>
                <c:pt idx="18">
                  <c:v>52.878577566263388</c:v>
                </c:pt>
                <c:pt idx="19">
                  <c:v>54.192280986976833</c:v>
                </c:pt>
                <c:pt idx="20">
                  <c:v>55.555555555555536</c:v>
                </c:pt>
                <c:pt idx="21">
                  <c:v>56.970927023803128</c:v>
                </c:pt>
                <c:pt idx="22">
                  <c:v>58.44108408210964</c:v>
                </c:pt>
                <c:pt idx="23">
                  <c:v>59.968891137722245</c:v>
                </c:pt>
                <c:pt idx="24">
                  <c:v>61.557402277623844</c:v>
                </c:pt>
                <c:pt idx="25">
                  <c:v>63.209876543209823</c:v>
                </c:pt>
                <c:pt idx="26">
                  <c:v>64.929794659524333</c:v>
                </c:pt>
                <c:pt idx="27">
                  <c:v>66.720877379537498</c:v>
                </c:pt>
                <c:pt idx="28">
                  <c:v>68.587105624142623</c:v>
                </c:pt>
                <c:pt idx="29">
                  <c:v>70.532742621613821</c:v>
                </c:pt>
                <c:pt idx="30">
                  <c:v>72.562358276643934</c:v>
                </c:pt>
                <c:pt idx="31">
                  <c:v>74.680856029312196</c:v>
                </c:pt>
                <c:pt idx="32">
                  <c:v>76.893502499038803</c:v>
                </c:pt>
                <c:pt idx="33">
                  <c:v>79.20596024850866</c:v>
                </c:pt>
                <c:pt idx="34">
                  <c:v>81.624324048566422</c:v>
                </c:pt>
                <c:pt idx="35">
                  <c:v>84.15516107823791</c:v>
                </c:pt>
                <c:pt idx="36">
                  <c:v>86.805555555555515</c:v>
                </c:pt>
                <c:pt idx="37">
                  <c:v>89.583158366227124</c:v>
                </c:pt>
                <c:pt idx="38">
                  <c:v>92.496242340154936</c:v>
                </c:pt>
                <c:pt idx="39">
                  <c:v>95.553763922482005</c:v>
                </c:pt>
                <c:pt idx="40">
                  <c:v>98.765432098765388</c:v>
                </c:pt>
                <c:pt idx="41">
                  <c:v>102.14178556608886</c:v>
                </c:pt>
                <c:pt idx="42">
                  <c:v>105.69427929713305</c:v>
                </c:pt>
                <c:pt idx="43">
                  <c:v>109.4353818268869</c:v>
                </c:pt>
                <c:pt idx="44">
                  <c:v>113.37868480725626</c:v>
                </c:pt>
                <c:pt idx="45">
                  <c:v>117.53902662993565</c:v>
                </c:pt>
                <c:pt idx="46">
                  <c:v>121.9326322206981</c:v>
                </c:pt>
                <c:pt idx="47">
                  <c:v>126.57727146869195</c:v>
                </c:pt>
                <c:pt idx="48">
                  <c:v>131.4924391847469</c:v>
                </c:pt>
                <c:pt idx="49">
                  <c:v>136.69955999829133</c:v>
                </c:pt>
                <c:pt idx="50">
                  <c:v>142.22222222222234</c:v>
                </c:pt>
                <c:pt idx="51">
                  <c:v>148.08644546253885</c:v>
                </c:pt>
                <c:pt idx="52">
                  <c:v>154.32098765432116</c:v>
                </c:pt>
                <c:pt idx="53">
                  <c:v>160.95769830491435</c:v>
                </c:pt>
                <c:pt idx="54">
                  <c:v>168.03192606595258</c:v>
                </c:pt>
                <c:pt idx="55">
                  <c:v>175.58299039780533</c:v>
                </c:pt>
                <c:pt idx="56">
                  <c:v>183.65472910927474</c:v>
                </c:pt>
                <c:pt idx="57">
                  <c:v>192.29613604951621</c:v>
                </c:pt>
                <c:pt idx="58">
                  <c:v>201.56210632401138</c:v>
                </c:pt>
                <c:pt idx="59">
                  <c:v>211.51431026505409</c:v>
                </c:pt>
                <c:pt idx="60">
                  <c:v>222.22222222222251</c:v>
                </c:pt>
                <c:pt idx="61">
                  <c:v>233.76433632843921</c:v>
                </c:pt>
                <c:pt idx="62">
                  <c:v>246.22960911049594</c:v>
                </c:pt>
                <c:pt idx="63">
                  <c:v>259.7191786380979</c:v>
                </c:pt>
                <c:pt idx="64">
                  <c:v>274.34842249657106</c:v>
                </c:pt>
                <c:pt idx="65">
                  <c:v>290.24943310657642</c:v>
                </c:pt>
                <c:pt idx="66">
                  <c:v>307.57400999615584</c:v>
                </c:pt>
                <c:pt idx="67">
                  <c:v>326.49729619426665</c:v>
                </c:pt>
                <c:pt idx="68">
                  <c:v>347.22222222222302</c:v>
                </c:pt>
                <c:pt idx="69">
                  <c:v>369.98496936062014</c:v>
                </c:pt>
                <c:pt idx="70">
                  <c:v>395.06172839506229</c:v>
                </c:pt>
                <c:pt idx="71">
                  <c:v>422.77711718853237</c:v>
                </c:pt>
                <c:pt idx="72">
                  <c:v>453.514739229025</c:v>
                </c:pt>
                <c:pt idx="73">
                  <c:v>487.73052888279227</c:v>
                </c:pt>
                <c:pt idx="74">
                  <c:v>525.9697567389868</c:v>
                </c:pt>
                <c:pt idx="75">
                  <c:v>568.88888888888812</c:v>
                </c:pt>
                <c:pt idx="76">
                  <c:v>617.28395061728327</c:v>
                </c:pt>
                <c:pt idx="77">
                  <c:v>672.12770426380848</c:v>
                </c:pt>
                <c:pt idx="78">
                  <c:v>734.61891643709635</c:v>
                </c:pt>
                <c:pt idx="79">
                  <c:v>806.24842529604143</c:v>
                </c:pt>
                <c:pt idx="80">
                  <c:v>888.88888888888494</c:v>
                </c:pt>
                <c:pt idx="81">
                  <c:v>984.91843644197672</c:v>
                </c:pt>
                <c:pt idx="82">
                  <c:v>1097.3936899862754</c:v>
                </c:pt>
                <c:pt idx="83">
                  <c:v>1230.2960399846122</c:v>
                </c:pt>
                <c:pt idx="84">
                  <c:v>1388.8888888888775</c:v>
                </c:pt>
                <c:pt idx="85">
                  <c:v>1580.2469135802319</c:v>
                </c:pt>
                <c:pt idx="86">
                  <c:v>1814.0589569160793</c:v>
                </c:pt>
                <c:pt idx="87">
                  <c:v>2103.8790269559227</c:v>
                </c:pt>
                <c:pt idx="88">
                  <c:v>2469.1358024690994</c:v>
                </c:pt>
                <c:pt idx="89">
                  <c:v>2938.4756657483431</c:v>
                </c:pt>
                <c:pt idx="90">
                  <c:v>3555.5555555554824</c:v>
                </c:pt>
                <c:pt idx="91">
                  <c:v>4389.5747599450251</c:v>
                </c:pt>
                <c:pt idx="92">
                  <c:v>5555.5555555553983</c:v>
                </c:pt>
                <c:pt idx="93">
                  <c:v>7256.2358276641535</c:v>
                </c:pt>
                <c:pt idx="94">
                  <c:v>9876.5432098761303</c:v>
                </c:pt>
                <c:pt idx="95">
                  <c:v>14222.22222222147</c:v>
                </c:pt>
                <c:pt idx="96">
                  <c:v>22222.22222222068</c:v>
                </c:pt>
                <c:pt idx="97">
                  <c:v>39506.172839502367</c:v>
                </c:pt>
                <c:pt idx="98">
                  <c:v>88888.888888875503</c:v>
                </c:pt>
                <c:pt idx="99">
                  <c:v>355555.5555554445</c:v>
                </c:pt>
                <c:pt idx="100">
                  <c:v>1.340985758919119E+31</c:v>
                </c:pt>
              </c:numCache>
            </c:numRef>
          </c:yVal>
        </c:ser>
        <c:ser>
          <c:idx val="3"/>
          <c:order val="3"/>
          <c:tx>
            <c:v>IC with tax</c:v>
          </c:tx>
          <c:spPr>
            <a:ln w="38100">
              <a:solidFill>
                <a:srgbClr val="602322"/>
              </a:solidFill>
            </a:ln>
          </c:spPr>
          <c:marker>
            <c:symbol val="none"/>
          </c:marker>
          <c:xVal>
            <c:numRef>
              <c:f>'back to basic'!$B$14:$B$134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'back to basic'!$L$14:$L$134</c:f>
              <c:numCache>
                <c:formatCode>General</c:formatCode>
                <c:ptCount val="121"/>
                <c:pt idx="0">
                  <c:v>17.777777777777764</c:v>
                </c:pt>
                <c:pt idx="1">
                  <c:v>18.138738677459205</c:v>
                </c:pt>
                <c:pt idx="2">
                  <c:v>18.51080568281732</c:v>
                </c:pt>
                <c:pt idx="3">
                  <c:v>18.894439130383407</c:v>
                </c:pt>
                <c:pt idx="4">
                  <c:v>19.290123456790113</c:v>
                </c:pt>
                <c:pt idx="5">
                  <c:v>19.698368728839625</c:v>
                </c:pt>
                <c:pt idx="6">
                  <c:v>20.119712288114254</c:v>
                </c:pt>
                <c:pt idx="7">
                  <c:v>20.554720520034412</c:v>
                </c:pt>
                <c:pt idx="8">
                  <c:v>21.003990758244061</c:v>
                </c:pt>
                <c:pt idx="9">
                  <c:v>21.468153336285191</c:v>
                </c:pt>
                <c:pt idx="10">
                  <c:v>21.947873799725645</c:v>
                </c:pt>
                <c:pt idx="11">
                  <c:v>22.443855293242997</c:v>
                </c:pt>
                <c:pt idx="12">
                  <c:v>22.956841138659289</c:v>
                </c:pt>
                <c:pt idx="13">
                  <c:v>23.487617621585095</c:v>
                </c:pt>
                <c:pt idx="14">
                  <c:v>24.037017006189519</c:v>
                </c:pt>
                <c:pt idx="15">
                  <c:v>24.605920799692427</c:v>
                </c:pt>
                <c:pt idx="16">
                  <c:v>25.195263290501366</c:v>
                </c:pt>
                <c:pt idx="17">
                  <c:v>25.806035386526002</c:v>
                </c:pt>
                <c:pt idx="18">
                  <c:v>26.439288783131715</c:v>
                </c:pt>
                <c:pt idx="19">
                  <c:v>27.096140493488434</c:v>
                </c:pt>
                <c:pt idx="20">
                  <c:v>27.777777777777789</c:v>
                </c:pt>
                <c:pt idx="21">
                  <c:v>28.485463511901585</c:v>
                </c:pt>
                <c:pt idx="22">
                  <c:v>29.220542041054841</c:v>
                </c:pt>
                <c:pt idx="23">
                  <c:v>29.984445568861155</c:v>
                </c:pt>
                <c:pt idx="24">
                  <c:v>30.778701138811936</c:v>
                </c:pt>
                <c:pt idx="25">
                  <c:v>31.604938271604933</c:v>
                </c:pt>
                <c:pt idx="26">
                  <c:v>32.464897329762188</c:v>
                </c:pt>
                <c:pt idx="27">
                  <c:v>33.360438689768777</c:v>
                </c:pt>
                <c:pt idx="28">
                  <c:v>34.29355281207134</c:v>
                </c:pt>
                <c:pt idx="29">
                  <c:v>35.266371310806939</c:v>
                </c:pt>
                <c:pt idx="30">
                  <c:v>36.281179138321995</c:v>
                </c:pt>
                <c:pt idx="31">
                  <c:v>37.340428014656126</c:v>
                </c:pt>
                <c:pt idx="32">
                  <c:v>38.446751249519437</c:v>
                </c:pt>
                <c:pt idx="33">
                  <c:v>39.602980124254358</c:v>
                </c:pt>
                <c:pt idx="34">
                  <c:v>40.812162024283232</c:v>
                </c:pt>
                <c:pt idx="35">
                  <c:v>42.077580539118991</c:v>
                </c:pt>
                <c:pt idx="36">
                  <c:v>43.402777777777779</c:v>
                </c:pt>
                <c:pt idx="37">
                  <c:v>44.791579183113598</c:v>
                </c:pt>
                <c:pt idx="38">
                  <c:v>46.248121170077496</c:v>
                </c:pt>
                <c:pt idx="39">
                  <c:v>47.776881961241045</c:v>
                </c:pt>
                <c:pt idx="40">
                  <c:v>49.382716049382751</c:v>
                </c:pt>
                <c:pt idx="41">
                  <c:v>51.070892783044492</c:v>
                </c:pt>
                <c:pt idx="42">
                  <c:v>52.847139648566561</c:v>
                </c:pt>
                <c:pt idx="43">
                  <c:v>54.717690913443498</c:v>
                </c:pt>
                <c:pt idx="44">
                  <c:v>56.689342403628181</c:v>
                </c:pt>
                <c:pt idx="45">
                  <c:v>58.769513314967895</c:v>
                </c:pt>
                <c:pt idx="46">
                  <c:v>60.966316110349091</c:v>
                </c:pt>
                <c:pt idx="47">
                  <c:v>63.288635734346023</c:v>
                </c:pt>
                <c:pt idx="48">
                  <c:v>65.746219592373521</c:v>
                </c:pt>
                <c:pt idx="49">
                  <c:v>68.349779999145738</c:v>
                </c:pt>
                <c:pt idx="50">
                  <c:v>71.1111111111112</c:v>
                </c:pt>
                <c:pt idx="51">
                  <c:v>74.043222731269466</c:v>
                </c:pt>
                <c:pt idx="52">
                  <c:v>77.16049382716065</c:v>
                </c:pt>
                <c:pt idx="53">
                  <c:v>80.478849152457229</c:v>
                </c:pt>
                <c:pt idx="54">
                  <c:v>84.015963032976373</c:v>
                </c:pt>
                <c:pt idx="55">
                  <c:v>87.791495198902723</c:v>
                </c:pt>
                <c:pt idx="56">
                  <c:v>91.827364554637469</c:v>
                </c:pt>
                <c:pt idx="57">
                  <c:v>96.148068024758203</c:v>
                </c:pt>
                <c:pt idx="58">
                  <c:v>100.78105316200576</c:v>
                </c:pt>
                <c:pt idx="59">
                  <c:v>105.75715513252712</c:v>
                </c:pt>
                <c:pt idx="60">
                  <c:v>111.11111111111136</c:v>
                </c:pt>
                <c:pt idx="61">
                  <c:v>116.88216816421968</c:v>
                </c:pt>
                <c:pt idx="62">
                  <c:v>123.11480455524809</c:v>
                </c:pt>
                <c:pt idx="63">
                  <c:v>129.85958931904904</c:v>
                </c:pt>
                <c:pt idx="64">
                  <c:v>137.17421124828562</c:v>
                </c:pt>
                <c:pt idx="65">
                  <c:v>145.12471655328835</c:v>
                </c:pt>
                <c:pt idx="66">
                  <c:v>153.78700499807812</c:v>
                </c:pt>
                <c:pt idx="67">
                  <c:v>163.24864809713347</c:v>
                </c:pt>
                <c:pt idx="68">
                  <c:v>173.61111111111168</c:v>
                </c:pt>
                <c:pt idx="69">
                  <c:v>184.99248468031024</c:v>
                </c:pt>
                <c:pt idx="70">
                  <c:v>197.53086419753134</c:v>
                </c:pt>
                <c:pt idx="71">
                  <c:v>211.38855859426633</c:v>
                </c:pt>
                <c:pt idx="72">
                  <c:v>226.7573696145127</c:v>
                </c:pt>
                <c:pt idx="73">
                  <c:v>243.86526444139636</c:v>
                </c:pt>
                <c:pt idx="74">
                  <c:v>262.98487836949374</c:v>
                </c:pt>
                <c:pt idx="75">
                  <c:v>284.4444444444444</c:v>
                </c:pt>
                <c:pt idx="76">
                  <c:v>308.64197530864186</c:v>
                </c:pt>
                <c:pt idx="77">
                  <c:v>336.06385213190458</c:v>
                </c:pt>
                <c:pt idx="78">
                  <c:v>367.30945821854846</c:v>
                </c:pt>
                <c:pt idx="79">
                  <c:v>403.12421264802106</c:v>
                </c:pt>
                <c:pt idx="80">
                  <c:v>444.44444444444269</c:v>
                </c:pt>
                <c:pt idx="81">
                  <c:v>492.45921822098887</c:v>
                </c:pt>
                <c:pt idx="82">
                  <c:v>548.69684499313814</c:v>
                </c:pt>
                <c:pt idx="83">
                  <c:v>615.14801999230667</c:v>
                </c:pt>
                <c:pt idx="84">
                  <c:v>694.44444444443945</c:v>
                </c:pt>
                <c:pt idx="85">
                  <c:v>790.12345679011617</c:v>
                </c:pt>
                <c:pt idx="86">
                  <c:v>907.02947845804078</c:v>
                </c:pt>
                <c:pt idx="87">
                  <c:v>1051.939513477962</c:v>
                </c:pt>
                <c:pt idx="88">
                  <c:v>1234.5679012345506</c:v>
                </c:pt>
                <c:pt idx="89">
                  <c:v>1469.2378328741727</c:v>
                </c:pt>
                <c:pt idx="90">
                  <c:v>1777.777777777743</c:v>
                </c:pt>
                <c:pt idx="91">
                  <c:v>2194.7873799725148</c:v>
                </c:pt>
                <c:pt idx="92">
                  <c:v>2777.7777777777014</c:v>
                </c:pt>
                <c:pt idx="93">
                  <c:v>3628.117913832079</c:v>
                </c:pt>
                <c:pt idx="94">
                  <c:v>4938.2716049380679</c:v>
                </c:pt>
                <c:pt idx="95">
                  <c:v>7111.1111111107402</c:v>
                </c:pt>
                <c:pt idx="96">
                  <c:v>11111.111111110351</c:v>
                </c:pt>
                <c:pt idx="97">
                  <c:v>19753.086419751209</c:v>
                </c:pt>
                <c:pt idx="98">
                  <c:v>44444.444444437788</c:v>
                </c:pt>
                <c:pt idx="99">
                  <c:v>177777.77777772237</c:v>
                </c:pt>
                <c:pt idx="100">
                  <c:v>6.7049287945956016E+30</c:v>
                </c:pt>
              </c:numCache>
            </c:numRef>
          </c:yVal>
        </c:ser>
        <c:ser>
          <c:idx val="4"/>
          <c:order val="4"/>
          <c:tx>
            <c:v>budget line with lump sum tax</c:v>
          </c:tx>
          <c:spPr>
            <a:ln w="38100">
              <a:solidFill>
                <a:srgbClr val="0A982C"/>
              </a:solidFill>
            </a:ln>
          </c:spPr>
          <c:marker>
            <c:symbol val="none"/>
          </c:marker>
          <c:xVal>
            <c:numRef>
              <c:f>'back to basic'!$B$14:$B$134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'back to basic'!$E$14:$E$134</c:f>
              <c:numCache>
                <c:formatCode>General</c:formatCode>
                <c:ptCount val="121"/>
                <c:pt idx="0">
                  <c:v>-40</c:v>
                </c:pt>
                <c:pt idx="1">
                  <c:v>-37.6</c:v>
                </c:pt>
                <c:pt idx="2">
                  <c:v>-35.200000000000003</c:v>
                </c:pt>
                <c:pt idx="3">
                  <c:v>-32.799999999999997</c:v>
                </c:pt>
                <c:pt idx="4">
                  <c:v>-30.4</c:v>
                </c:pt>
                <c:pt idx="5">
                  <c:v>-28</c:v>
                </c:pt>
                <c:pt idx="6">
                  <c:v>-25.6</c:v>
                </c:pt>
                <c:pt idx="7">
                  <c:v>-23.2</c:v>
                </c:pt>
                <c:pt idx="8">
                  <c:v>-20.8</c:v>
                </c:pt>
                <c:pt idx="9">
                  <c:v>-18.399999999999999</c:v>
                </c:pt>
                <c:pt idx="10">
                  <c:v>-15.999999999999996</c:v>
                </c:pt>
                <c:pt idx="11">
                  <c:v>-13.599999999999994</c:v>
                </c:pt>
                <c:pt idx="12">
                  <c:v>-11.199999999999992</c:v>
                </c:pt>
                <c:pt idx="13">
                  <c:v>-8.7999999999999901</c:v>
                </c:pt>
                <c:pt idx="14">
                  <c:v>-6.3999999999999915</c:v>
                </c:pt>
                <c:pt idx="15">
                  <c:v>-3.9999999999999858</c:v>
                </c:pt>
                <c:pt idx="16">
                  <c:v>-1.5999999999999801</c:v>
                </c:pt>
                <c:pt idx="17">
                  <c:v>0.80000000000001847</c:v>
                </c:pt>
                <c:pt idx="18">
                  <c:v>3.2000000000000171</c:v>
                </c:pt>
                <c:pt idx="19">
                  <c:v>5.6000000000000227</c:v>
                </c:pt>
                <c:pt idx="20">
                  <c:v>8.0000000000000284</c:v>
                </c:pt>
                <c:pt idx="21">
                  <c:v>10.400000000000027</c:v>
                </c:pt>
                <c:pt idx="22">
                  <c:v>12.800000000000026</c:v>
                </c:pt>
                <c:pt idx="23">
                  <c:v>15.200000000000031</c:v>
                </c:pt>
                <c:pt idx="24">
                  <c:v>17.600000000000037</c:v>
                </c:pt>
                <c:pt idx="25">
                  <c:v>20.000000000000036</c:v>
                </c:pt>
                <c:pt idx="26">
                  <c:v>22.400000000000034</c:v>
                </c:pt>
                <c:pt idx="27">
                  <c:v>24.80000000000004</c:v>
                </c:pt>
                <c:pt idx="28">
                  <c:v>27.200000000000045</c:v>
                </c:pt>
                <c:pt idx="29">
                  <c:v>29.600000000000051</c:v>
                </c:pt>
                <c:pt idx="30">
                  <c:v>32.000000000000043</c:v>
                </c:pt>
                <c:pt idx="31">
                  <c:v>34.400000000000048</c:v>
                </c:pt>
                <c:pt idx="32">
                  <c:v>36.800000000000054</c:v>
                </c:pt>
                <c:pt idx="33">
                  <c:v>39.200000000000045</c:v>
                </c:pt>
                <c:pt idx="34">
                  <c:v>41.600000000000051</c:v>
                </c:pt>
                <c:pt idx="35">
                  <c:v>44.000000000000057</c:v>
                </c:pt>
                <c:pt idx="36">
                  <c:v>46.400000000000063</c:v>
                </c:pt>
                <c:pt idx="37">
                  <c:v>48.800000000000068</c:v>
                </c:pt>
                <c:pt idx="38">
                  <c:v>51.20000000000006</c:v>
                </c:pt>
                <c:pt idx="39">
                  <c:v>53.600000000000065</c:v>
                </c:pt>
                <c:pt idx="40">
                  <c:v>56.000000000000071</c:v>
                </c:pt>
                <c:pt idx="41">
                  <c:v>58.400000000000063</c:v>
                </c:pt>
                <c:pt idx="42">
                  <c:v>60.800000000000068</c:v>
                </c:pt>
                <c:pt idx="43">
                  <c:v>63.200000000000074</c:v>
                </c:pt>
                <c:pt idx="44">
                  <c:v>65.60000000000008</c:v>
                </c:pt>
                <c:pt idx="45">
                  <c:v>68.000000000000085</c:v>
                </c:pt>
                <c:pt idx="46">
                  <c:v>70.400000000000077</c:v>
                </c:pt>
                <c:pt idx="47">
                  <c:v>72.800000000000082</c:v>
                </c:pt>
                <c:pt idx="48">
                  <c:v>75.200000000000088</c:v>
                </c:pt>
                <c:pt idx="49">
                  <c:v>77.60000000000008</c:v>
                </c:pt>
                <c:pt idx="50">
                  <c:v>80.000000000000085</c:v>
                </c:pt>
                <c:pt idx="51">
                  <c:v>82.400000000000091</c:v>
                </c:pt>
                <c:pt idx="52">
                  <c:v>84.800000000000097</c:v>
                </c:pt>
                <c:pt idx="53">
                  <c:v>87.200000000000102</c:v>
                </c:pt>
                <c:pt idx="54">
                  <c:v>89.600000000000108</c:v>
                </c:pt>
                <c:pt idx="55">
                  <c:v>92.000000000000114</c:v>
                </c:pt>
                <c:pt idx="56">
                  <c:v>94.400000000000091</c:v>
                </c:pt>
                <c:pt idx="57">
                  <c:v>96.800000000000097</c:v>
                </c:pt>
                <c:pt idx="58">
                  <c:v>99.200000000000102</c:v>
                </c:pt>
                <c:pt idx="59">
                  <c:v>101.60000000000011</c:v>
                </c:pt>
                <c:pt idx="60">
                  <c:v>104.00000000000011</c:v>
                </c:pt>
                <c:pt idx="61">
                  <c:v>106.40000000000012</c:v>
                </c:pt>
                <c:pt idx="62">
                  <c:v>108.80000000000013</c:v>
                </c:pt>
                <c:pt idx="63">
                  <c:v>111.2000000000001</c:v>
                </c:pt>
                <c:pt idx="64">
                  <c:v>113.60000000000011</c:v>
                </c:pt>
                <c:pt idx="65">
                  <c:v>116.00000000000011</c:v>
                </c:pt>
                <c:pt idx="66">
                  <c:v>118.40000000000012</c:v>
                </c:pt>
                <c:pt idx="67">
                  <c:v>120.80000000000013</c:v>
                </c:pt>
                <c:pt idx="68">
                  <c:v>123.2000000000001</c:v>
                </c:pt>
                <c:pt idx="69">
                  <c:v>125.60000000000008</c:v>
                </c:pt>
                <c:pt idx="70">
                  <c:v>128.00000000000009</c:v>
                </c:pt>
                <c:pt idx="71">
                  <c:v>130.40000000000006</c:v>
                </c:pt>
                <c:pt idx="72">
                  <c:v>132.80000000000004</c:v>
                </c:pt>
                <c:pt idx="73">
                  <c:v>135.20000000000005</c:v>
                </c:pt>
                <c:pt idx="74">
                  <c:v>137.60000000000002</c:v>
                </c:pt>
                <c:pt idx="75">
                  <c:v>140</c:v>
                </c:pt>
                <c:pt idx="76">
                  <c:v>142.39999999999998</c:v>
                </c:pt>
                <c:pt idx="77">
                  <c:v>144.79999999999995</c:v>
                </c:pt>
                <c:pt idx="78">
                  <c:v>147.19999999999996</c:v>
                </c:pt>
                <c:pt idx="79">
                  <c:v>149.59999999999994</c:v>
                </c:pt>
                <c:pt idx="80">
                  <c:v>151.99999999999991</c:v>
                </c:pt>
                <c:pt idx="81">
                  <c:v>154.39999999999992</c:v>
                </c:pt>
                <c:pt idx="82">
                  <c:v>156.7999999999999</c:v>
                </c:pt>
                <c:pt idx="83">
                  <c:v>159.19999999999987</c:v>
                </c:pt>
                <c:pt idx="84">
                  <c:v>161.59999999999985</c:v>
                </c:pt>
                <c:pt idx="85">
                  <c:v>163.99999999999983</c:v>
                </c:pt>
                <c:pt idx="86">
                  <c:v>166.39999999999984</c:v>
                </c:pt>
                <c:pt idx="87">
                  <c:v>168.79999999999981</c:v>
                </c:pt>
                <c:pt idx="88">
                  <c:v>171.19999999999979</c:v>
                </c:pt>
                <c:pt idx="89">
                  <c:v>173.5999999999998</c:v>
                </c:pt>
                <c:pt idx="90">
                  <c:v>175.99999999999977</c:v>
                </c:pt>
                <c:pt idx="91">
                  <c:v>178.39999999999975</c:v>
                </c:pt>
                <c:pt idx="92">
                  <c:v>180.79999999999973</c:v>
                </c:pt>
                <c:pt idx="93">
                  <c:v>183.1999999999997</c:v>
                </c:pt>
                <c:pt idx="94">
                  <c:v>185.59999999999971</c:v>
                </c:pt>
                <c:pt idx="95">
                  <c:v>187.99999999999969</c:v>
                </c:pt>
                <c:pt idx="96">
                  <c:v>190.39999999999966</c:v>
                </c:pt>
                <c:pt idx="97">
                  <c:v>192.79999999999967</c:v>
                </c:pt>
                <c:pt idx="98">
                  <c:v>195.19999999999965</c:v>
                </c:pt>
                <c:pt idx="99">
                  <c:v>197.59999999999962</c:v>
                </c:pt>
                <c:pt idx="100">
                  <c:v>199.9999999999996</c:v>
                </c:pt>
              </c:numCache>
            </c:numRef>
          </c:yVal>
        </c:ser>
        <c:ser>
          <c:idx val="5"/>
          <c:order val="5"/>
          <c:tx>
            <c:v>IC with lump sum tax</c:v>
          </c:tx>
          <c:spPr>
            <a:ln w="38100">
              <a:solidFill>
                <a:srgbClr val="065E1B"/>
              </a:solidFill>
            </a:ln>
          </c:spPr>
          <c:marker>
            <c:symbol val="none"/>
          </c:marker>
          <c:xVal>
            <c:numRef>
              <c:f>'back to basic'!$B$14:$B$134</c:f>
              <c:numCache>
                <c:formatCode>General</c:formatCode>
                <c:ptCount val="12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'back to basic'!$M$14:$M$134</c:f>
              <c:numCache>
                <c:formatCode>General</c:formatCode>
                <c:ptCount val="121"/>
                <c:pt idx="0">
                  <c:v>20.576131687242789</c:v>
                </c:pt>
                <c:pt idx="1">
                  <c:v>20.993910506318535</c:v>
                </c:pt>
                <c:pt idx="2">
                  <c:v>21.424543614371924</c:v>
                </c:pt>
                <c:pt idx="3">
                  <c:v>21.86856380831415</c:v>
                </c:pt>
                <c:pt idx="4">
                  <c:v>22.326531778692278</c:v>
                </c:pt>
                <c:pt idx="5">
                  <c:v>22.799037880601436</c:v>
                </c:pt>
                <c:pt idx="6">
                  <c:v>23.286704037169287</c:v>
                </c:pt>
                <c:pt idx="7">
                  <c:v>23.790185787076886</c:v>
                </c:pt>
                <c:pt idx="8">
                  <c:v>24.310174488708416</c:v>
                </c:pt>
                <c:pt idx="9">
                  <c:v>24.847399694774548</c:v>
                </c:pt>
                <c:pt idx="10">
                  <c:v>25.402631712645448</c:v>
                </c:pt>
                <c:pt idx="11">
                  <c:v>25.976684367179416</c:v>
                </c:pt>
                <c:pt idx="12">
                  <c:v>26.570417984559381</c:v>
                </c:pt>
                <c:pt idx="13">
                  <c:v>27.184742617575356</c:v>
                </c:pt>
                <c:pt idx="14">
                  <c:v>27.820621534941594</c:v>
                </c:pt>
                <c:pt idx="15">
                  <c:v>28.47907499964403</c:v>
                </c:pt>
                <c:pt idx="16">
                  <c:v>29.161184364006228</c:v>
                </c:pt>
                <c:pt idx="17">
                  <c:v>29.868096512182902</c:v>
                </c:pt>
                <c:pt idx="18">
                  <c:v>30.601028684180257</c:v>
                </c:pt>
                <c:pt idx="19">
                  <c:v>31.361273719315349</c:v>
                </c:pt>
                <c:pt idx="20">
                  <c:v>32.150205761316919</c:v>
                </c:pt>
                <c:pt idx="21">
                  <c:v>32.969286472108351</c:v>
                </c:pt>
                <c:pt idx="22">
                  <c:v>33.820071806776468</c:v>
                </c:pt>
                <c:pt idx="23">
                  <c:v>34.704219408404136</c:v>
                </c:pt>
                <c:pt idx="24">
                  <c:v>35.623496688439779</c:v>
                </c:pt>
                <c:pt idx="25">
                  <c:v>36.579789666209457</c:v>
                </c:pt>
                <c:pt idx="26">
                  <c:v>37.575112650187748</c:v>
                </c:pt>
                <c:pt idx="27">
                  <c:v>38.611618853899074</c:v>
                </c:pt>
                <c:pt idx="28">
                  <c:v>39.691612051008526</c:v>
                </c:pt>
                <c:pt idx="29">
                  <c:v>40.817559387508055</c:v>
                </c:pt>
                <c:pt idx="30">
                  <c:v>41.992105484169002</c:v>
                </c:pt>
                <c:pt idx="31">
                  <c:v>43.218087979926104</c:v>
                </c:pt>
                <c:pt idx="32">
                  <c:v>44.498554686943827</c:v>
                </c:pt>
                <c:pt idx="33">
                  <c:v>45.836782551220359</c:v>
                </c:pt>
                <c:pt idx="34">
                  <c:v>47.236298639216741</c:v>
                </c:pt>
                <c:pt idx="35">
                  <c:v>48.70090340175814</c:v>
                </c:pt>
                <c:pt idx="36">
                  <c:v>50.234696502057652</c:v>
                </c:pt>
                <c:pt idx="37">
                  <c:v>51.842105536011154</c:v>
                </c:pt>
                <c:pt idx="38">
                  <c:v>53.527918020923074</c:v>
                </c:pt>
                <c:pt idx="39">
                  <c:v>55.29731708476978</c:v>
                </c:pt>
                <c:pt idx="40">
                  <c:v>57.155921353452314</c:v>
                </c:pt>
                <c:pt idx="41">
                  <c:v>59.109829610005242</c:v>
                </c:pt>
                <c:pt idx="42">
                  <c:v>61.1656708895447</c:v>
                </c:pt>
                <c:pt idx="43">
                  <c:v>63.330660779448557</c:v>
                </c:pt>
                <c:pt idx="44">
                  <c:v>65.612664819014157</c:v>
                </c:pt>
                <c:pt idx="45">
                  <c:v>68.020270040472127</c:v>
                </c:pt>
                <c:pt idx="46">
                  <c:v>70.562865868459667</c:v>
                </c:pt>
                <c:pt idx="47">
                  <c:v>73.250735803641277</c:v>
                </c:pt>
                <c:pt idx="48">
                  <c:v>76.095161565247167</c:v>
                </c:pt>
                <c:pt idx="49">
                  <c:v>79.108541665678018</c:v>
                </c:pt>
                <c:pt idx="50">
                  <c:v>82.304526748971384</c:v>
                </c:pt>
                <c:pt idx="51">
                  <c:v>85.698174457487937</c:v>
                </c:pt>
                <c:pt idx="52">
                  <c:v>89.306127114769339</c:v>
                </c:pt>
                <c:pt idx="53">
                  <c:v>93.146816148677431</c:v>
                </c:pt>
                <c:pt idx="54">
                  <c:v>97.24069795483382</c:v>
                </c:pt>
                <c:pt idx="55">
                  <c:v>101.61052685058192</c:v>
                </c:pt>
                <c:pt idx="56">
                  <c:v>106.28167193823789</c:v>
                </c:pt>
                <c:pt idx="57">
                  <c:v>111.28248613976655</c:v>
                </c:pt>
                <c:pt idx="58">
                  <c:v>116.64473745602531</c:v>
                </c:pt>
                <c:pt idx="59">
                  <c:v>122.40411473672134</c:v>
                </c:pt>
                <c:pt idx="60">
                  <c:v>128.60082304526784</c:v>
                </c:pt>
                <c:pt idx="61">
                  <c:v>135.28028722710624</c:v>
                </c:pt>
                <c:pt idx="62">
                  <c:v>142.49398675375949</c:v>
                </c:pt>
                <c:pt idx="63">
                  <c:v>150.30045060075139</c:v>
                </c:pt>
                <c:pt idx="64">
                  <c:v>158.76644820403439</c:v>
                </c:pt>
                <c:pt idx="65">
                  <c:v>167.96842193667644</c:v>
                </c:pt>
                <c:pt idx="66">
                  <c:v>177.99421874777565</c:v>
                </c:pt>
                <c:pt idx="67">
                  <c:v>188.94519455686762</c:v>
                </c:pt>
                <c:pt idx="68">
                  <c:v>200.93878600823129</c:v>
                </c:pt>
                <c:pt idx="69">
                  <c:v>214.11167208369258</c:v>
                </c:pt>
                <c:pt idx="70">
                  <c:v>228.62368541380951</c:v>
                </c:pt>
                <c:pt idx="71">
                  <c:v>244.66268355817877</c:v>
                </c:pt>
                <c:pt idx="72">
                  <c:v>262.45065927605663</c:v>
                </c:pt>
                <c:pt idx="73">
                  <c:v>282.25146347383861</c:v>
                </c:pt>
                <c:pt idx="74">
                  <c:v>304.38064626098833</c:v>
                </c:pt>
                <c:pt idx="75">
                  <c:v>329.21810699588497</c:v>
                </c:pt>
                <c:pt idx="76">
                  <c:v>357.22450845907639</c:v>
                </c:pt>
                <c:pt idx="77">
                  <c:v>388.96279181933431</c:v>
                </c:pt>
                <c:pt idx="78">
                  <c:v>425.12668775294992</c:v>
                </c:pt>
                <c:pt idx="79">
                  <c:v>466.5789498240988</c:v>
                </c:pt>
                <c:pt idx="80">
                  <c:v>514.40329218106842</c:v>
                </c:pt>
                <c:pt idx="81">
                  <c:v>569.97594701503408</c:v>
                </c:pt>
                <c:pt idx="82">
                  <c:v>635.06579281613267</c:v>
                </c:pt>
                <c:pt idx="83">
                  <c:v>711.97687499109634</c:v>
                </c:pt>
                <c:pt idx="84">
                  <c:v>803.75514403291652</c:v>
                </c:pt>
                <c:pt idx="85">
                  <c:v>914.49474165522815</c:v>
                </c:pt>
                <c:pt idx="86">
                  <c:v>1049.8026371042145</c:v>
                </c:pt>
                <c:pt idx="87">
                  <c:v>1217.5225850439388</c:v>
                </c:pt>
                <c:pt idx="88">
                  <c:v>1428.8980338362869</c:v>
                </c:pt>
                <c:pt idx="89">
                  <c:v>1700.5067510117753</c:v>
                </c:pt>
                <c:pt idx="90">
                  <c:v>2057.6131687242414</c:v>
                </c:pt>
                <c:pt idx="91">
                  <c:v>2540.263171264487</c:v>
                </c:pt>
                <c:pt idx="92">
                  <c:v>3215.020576131602</c:v>
                </c:pt>
                <c:pt idx="93">
                  <c:v>4199.2105484167614</c:v>
                </c:pt>
                <c:pt idx="94">
                  <c:v>5715.5921353449921</c:v>
                </c:pt>
                <c:pt idx="95">
                  <c:v>8230.4526748967</c:v>
                </c:pt>
                <c:pt idx="96">
                  <c:v>12860.082304525884</c:v>
                </c:pt>
                <c:pt idx="97">
                  <c:v>22862.368541378735</c:v>
                </c:pt>
                <c:pt idx="98">
                  <c:v>51440.329218099338</c:v>
                </c:pt>
                <c:pt idx="99">
                  <c:v>205761.31687236406</c:v>
                </c:pt>
                <c:pt idx="100">
                  <c:v>7.7603342530041728E+30</c:v>
                </c:pt>
              </c:numCache>
            </c:numRef>
          </c:yVal>
        </c:ser>
        <c:ser>
          <c:idx val="6"/>
          <c:order val="6"/>
          <c:tx>
            <c:v>no tax choice</c:v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1F3651"/>
                </a:solidFill>
              </a:ln>
            </c:spPr>
          </c:marker>
          <c:xVal>
            <c:numRef>
              <c:f>'back to basic'!$G$4</c:f>
              <c:numCache>
                <c:formatCode>General</c:formatCode>
                <c:ptCount val="1"/>
                <c:pt idx="0">
                  <c:v>16</c:v>
                </c:pt>
              </c:numCache>
            </c:numRef>
          </c:xVal>
          <c:yVal>
            <c:numRef>
              <c:f>'back to basic'!$H$4</c:f>
              <c:numCache>
                <c:formatCode>General</c:formatCode>
                <c:ptCount val="1"/>
                <c:pt idx="0">
                  <c:v>80</c:v>
                </c:pt>
              </c:numCache>
            </c:numRef>
          </c:yVal>
        </c:ser>
        <c:ser>
          <c:idx val="7"/>
          <c:order val="7"/>
          <c:tx>
            <c:v>choice with tax</c:v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602322"/>
                </a:solidFill>
              </a:ln>
            </c:spPr>
          </c:marker>
          <c:xVal>
            <c:numRef>
              <c:f>'back to basic'!$G$5</c:f>
              <c:numCache>
                <c:formatCode>General</c:formatCode>
                <c:ptCount val="1"/>
                <c:pt idx="0">
                  <c:v>16</c:v>
                </c:pt>
              </c:numCache>
            </c:numRef>
          </c:xVal>
          <c:yVal>
            <c:numRef>
              <c:f>'back to basic'!$H$5</c:f>
              <c:numCache>
                <c:formatCode>General</c:formatCode>
                <c:ptCount val="1"/>
                <c:pt idx="0">
                  <c:v>40</c:v>
                </c:pt>
              </c:numCache>
            </c:numRef>
          </c:yVal>
        </c:ser>
        <c:ser>
          <c:idx val="8"/>
          <c:order val="8"/>
          <c:tx>
            <c:v>choice with lump sum tax</c:v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0A982C"/>
              </a:solidFill>
              <a:ln>
                <a:solidFill>
                  <a:srgbClr val="065E1B"/>
                </a:solidFill>
              </a:ln>
            </c:spPr>
          </c:marker>
          <c:xVal>
            <c:numRef>
              <c:f>'back to basic'!$G$6</c:f>
              <c:numCache>
                <c:formatCode>General</c:formatCode>
                <c:ptCount val="1"/>
                <c:pt idx="0">
                  <c:v>13.333333333333332</c:v>
                </c:pt>
              </c:numCache>
            </c:numRef>
          </c:xVal>
          <c:yVal>
            <c:numRef>
              <c:f>'back to basic'!$H$6</c:f>
              <c:numCache>
                <c:formatCode>General</c:formatCode>
                <c:ptCount val="1"/>
                <c:pt idx="0">
                  <c:v>66.666666666666686</c:v>
                </c:pt>
              </c:numCache>
            </c:numRef>
          </c:yVal>
        </c:ser>
        <c:axId val="52307456"/>
        <c:axId val="52346880"/>
      </c:scatterChart>
      <c:valAx>
        <c:axId val="52307456"/>
        <c:scaling>
          <c:orientation val="minMax"/>
          <c:max val="24"/>
          <c:min val="0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leisure</a:t>
                </a:r>
              </a:p>
            </c:rich>
          </c:tx>
          <c:layout>
            <c:manualLayout>
              <c:xMode val="edge"/>
              <c:yMode val="edge"/>
              <c:x val="0.5005412438895056"/>
              <c:y val="0.93583518779204411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2346880"/>
        <c:crosses val="autoZero"/>
        <c:crossBetween val="midCat"/>
        <c:majorUnit val="10"/>
      </c:valAx>
      <c:valAx>
        <c:axId val="52346880"/>
        <c:scaling>
          <c:orientation val="minMax"/>
          <c:max val="200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consumption</a:t>
                </a:r>
              </a:p>
            </c:rich>
          </c:tx>
          <c:layout>
            <c:manualLayout>
              <c:xMode val="edge"/>
              <c:yMode val="edge"/>
              <c:x val="1.1318619128466326E-2"/>
              <c:y val="0.34227498397386263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2307456"/>
        <c:crosses val="autoZero"/>
        <c:crossBetween val="midCat"/>
        <c:majorUnit val="100"/>
      </c:valAx>
      <c:spPr>
        <a:ln w="38100">
          <a:solidFill>
            <a:schemeClr val="tx1"/>
          </a:solidFill>
        </a:ln>
      </c:spPr>
    </c:plotArea>
    <c:plotVisOnly val="1"/>
  </c:chart>
  <c:spPr>
    <a:ln w="38100">
      <a:solidFill>
        <a:sysClr val="windowText" lastClr="000000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>no tax budget line</c:v>
          </c:tx>
          <c:spPr>
            <a:ln w="635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basic!$C$13:$C$113</c:f>
              <c:numCache>
                <c:formatCode>General</c:formatCode>
                <c:ptCount val="101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0</c:v>
                </c:pt>
              </c:numCache>
            </c:numRef>
          </c:xVal>
          <c:yVal>
            <c:numRef>
              <c:f>basic!$D$13:$D$113</c:f>
              <c:numCache>
                <c:formatCode>General</c:formatCode>
                <c:ptCount val="10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</c:numCache>
            </c:numRef>
          </c:yVal>
        </c:ser>
        <c:ser>
          <c:idx val="1"/>
          <c:order val="1"/>
          <c:tx>
            <c:v>budget line with tax</c:v>
          </c:tx>
          <c:spPr>
            <a:ln w="635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basic!$C$13:$C$113</c:f>
              <c:numCache>
                <c:formatCode>General</c:formatCode>
                <c:ptCount val="101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0</c:v>
                </c:pt>
              </c:numCache>
            </c:numRef>
          </c:xVal>
          <c:yVal>
            <c:numRef>
              <c:f>basic!$E$13:$E$113</c:f>
              <c:numCache>
                <c:formatCode>General</c:formatCode>
                <c:ptCount val="10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</c:numCache>
            </c:numRef>
          </c:yVal>
        </c:ser>
        <c:ser>
          <c:idx val="2"/>
          <c:order val="2"/>
          <c:tx>
            <c:v>IC no tax</c:v>
          </c:tx>
          <c:spPr>
            <a:ln w="63500">
              <a:solidFill>
                <a:srgbClr val="1F3651"/>
              </a:solidFill>
            </a:ln>
          </c:spPr>
          <c:marker>
            <c:symbol val="none"/>
          </c:marker>
          <c:xVal>
            <c:numRef>
              <c:f>basic!$C$13:$C$112</c:f>
              <c:numCache>
                <c:formatCode>General</c:formatCode>
                <c:ptCount val="100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</c:numCache>
            </c:numRef>
          </c:xVal>
          <c:yVal>
            <c:numRef>
              <c:f>basic!$H$13:$H$112</c:f>
              <c:numCache>
                <c:formatCode>General</c:formatCode>
                <c:ptCount val="100"/>
                <c:pt idx="0">
                  <c:v>250.00000000000006</c:v>
                </c:pt>
                <c:pt idx="1">
                  <c:v>252.5252525252526</c:v>
                </c:pt>
                <c:pt idx="2">
                  <c:v>255.10204081632656</c:v>
                </c:pt>
                <c:pt idx="3">
                  <c:v>257.73195876288673</c:v>
                </c:pt>
                <c:pt idx="4">
                  <c:v>260.41666666666674</c:v>
                </c:pt>
                <c:pt idx="5">
                  <c:v>263.1578947368422</c:v>
                </c:pt>
                <c:pt idx="6">
                  <c:v>265.95744680851067</c:v>
                </c:pt>
                <c:pt idx="7">
                  <c:v>268.81720430107532</c:v>
                </c:pt>
                <c:pt idx="8">
                  <c:v>271.73913043478274</c:v>
                </c:pt>
                <c:pt idx="9">
                  <c:v>274.72527472527486</c:v>
                </c:pt>
                <c:pt idx="10">
                  <c:v>277.77777777777783</c:v>
                </c:pt>
                <c:pt idx="11">
                  <c:v>280.89887640449444</c:v>
                </c:pt>
                <c:pt idx="12">
                  <c:v>284.09090909090912</c:v>
                </c:pt>
                <c:pt idx="13">
                  <c:v>287.35632183908041</c:v>
                </c:pt>
                <c:pt idx="14">
                  <c:v>290.69767441860466</c:v>
                </c:pt>
                <c:pt idx="15">
                  <c:v>294.11764705882365</c:v>
                </c:pt>
                <c:pt idx="16">
                  <c:v>297.61904761904776</c:v>
                </c:pt>
                <c:pt idx="17">
                  <c:v>301.20481927710847</c:v>
                </c:pt>
                <c:pt idx="18">
                  <c:v>304.8780487804878</c:v>
                </c:pt>
                <c:pt idx="19">
                  <c:v>308.64197530864209</c:v>
                </c:pt>
                <c:pt idx="20">
                  <c:v>312.5</c:v>
                </c:pt>
                <c:pt idx="21">
                  <c:v>316.45569620253167</c:v>
                </c:pt>
                <c:pt idx="22">
                  <c:v>320.5128205128205</c:v>
                </c:pt>
                <c:pt idx="23">
                  <c:v>324.67532467532465</c:v>
                </c:pt>
                <c:pt idx="24">
                  <c:v>328.94736842105272</c:v>
                </c:pt>
                <c:pt idx="25">
                  <c:v>333.33333333333331</c:v>
                </c:pt>
                <c:pt idx="26">
                  <c:v>337.83783783783792</c:v>
                </c:pt>
                <c:pt idx="27">
                  <c:v>342.46575342465769</c:v>
                </c:pt>
                <c:pt idx="28">
                  <c:v>347.22222222222229</c:v>
                </c:pt>
                <c:pt idx="29">
                  <c:v>352.11267605633805</c:v>
                </c:pt>
                <c:pt idx="30">
                  <c:v>357.14285714285711</c:v>
                </c:pt>
                <c:pt idx="31">
                  <c:v>362.31884057971024</c:v>
                </c:pt>
                <c:pt idx="32">
                  <c:v>367.64705882352951</c:v>
                </c:pt>
                <c:pt idx="33">
                  <c:v>373.13432835820896</c:v>
                </c:pt>
                <c:pt idx="34">
                  <c:v>378.78787878787875</c:v>
                </c:pt>
                <c:pt idx="35">
                  <c:v>384.6153846153847</c:v>
                </c:pt>
                <c:pt idx="36">
                  <c:v>390.62500000000006</c:v>
                </c:pt>
                <c:pt idx="37">
                  <c:v>396.82539682539687</c:v>
                </c:pt>
                <c:pt idx="38">
                  <c:v>403.22580645161304</c:v>
                </c:pt>
                <c:pt idx="39">
                  <c:v>409.83606557377055</c:v>
                </c:pt>
                <c:pt idx="40">
                  <c:v>416.66666666666674</c:v>
                </c:pt>
                <c:pt idx="41">
                  <c:v>423.72881355932219</c:v>
                </c:pt>
                <c:pt idx="42">
                  <c:v>431.03448275862075</c:v>
                </c:pt>
                <c:pt idx="43">
                  <c:v>438.59649122807019</c:v>
                </c:pt>
                <c:pt idx="44">
                  <c:v>446.42857142857144</c:v>
                </c:pt>
                <c:pt idx="45">
                  <c:v>454.54545454545467</c:v>
                </c:pt>
                <c:pt idx="46">
                  <c:v>462.9629629629631</c:v>
                </c:pt>
                <c:pt idx="47">
                  <c:v>471.69811320754729</c:v>
                </c:pt>
                <c:pt idx="48">
                  <c:v>480.76923076923089</c:v>
                </c:pt>
                <c:pt idx="49">
                  <c:v>490.19607843137254</c:v>
                </c:pt>
                <c:pt idx="50">
                  <c:v>500.00000000000006</c:v>
                </c:pt>
                <c:pt idx="51">
                  <c:v>510.20408163265307</c:v>
                </c:pt>
                <c:pt idx="52">
                  <c:v>520.83333333333348</c:v>
                </c:pt>
                <c:pt idx="53">
                  <c:v>531.91489361702133</c:v>
                </c:pt>
                <c:pt idx="54">
                  <c:v>543.47826086956536</c:v>
                </c:pt>
                <c:pt idx="55">
                  <c:v>555.55555555555554</c:v>
                </c:pt>
                <c:pt idx="56">
                  <c:v>568.18181818181824</c:v>
                </c:pt>
                <c:pt idx="57">
                  <c:v>581.39534883720955</c:v>
                </c:pt>
                <c:pt idx="58">
                  <c:v>595.2380952380953</c:v>
                </c:pt>
                <c:pt idx="59">
                  <c:v>609.75609756097583</c:v>
                </c:pt>
                <c:pt idx="60">
                  <c:v>625</c:v>
                </c:pt>
                <c:pt idx="61">
                  <c:v>641.02564102564099</c:v>
                </c:pt>
                <c:pt idx="62">
                  <c:v>657.89473684210543</c:v>
                </c:pt>
                <c:pt idx="63">
                  <c:v>675.67567567567585</c:v>
                </c:pt>
                <c:pt idx="64">
                  <c:v>694.44444444444446</c:v>
                </c:pt>
                <c:pt idx="65">
                  <c:v>714.28571428571445</c:v>
                </c:pt>
                <c:pt idx="66">
                  <c:v>735.2941176470589</c:v>
                </c:pt>
                <c:pt idx="67">
                  <c:v>757.57575757575773</c:v>
                </c:pt>
                <c:pt idx="68">
                  <c:v>781.25</c:v>
                </c:pt>
                <c:pt idx="69">
                  <c:v>806.45161290322608</c:v>
                </c:pt>
                <c:pt idx="70">
                  <c:v>833.33333333333348</c:v>
                </c:pt>
                <c:pt idx="71">
                  <c:v>862.06896551724174</c:v>
                </c:pt>
                <c:pt idx="72">
                  <c:v>892.857142857143</c:v>
                </c:pt>
                <c:pt idx="73">
                  <c:v>925.92592592592609</c:v>
                </c:pt>
                <c:pt idx="74">
                  <c:v>961.53846153846177</c:v>
                </c:pt>
                <c:pt idx="75">
                  <c:v>1000.0000000000002</c:v>
                </c:pt>
                <c:pt idx="76">
                  <c:v>1041.666666666667</c:v>
                </c:pt>
                <c:pt idx="77">
                  <c:v>1086.9565217391309</c:v>
                </c:pt>
                <c:pt idx="78">
                  <c:v>1136.3636363636365</c:v>
                </c:pt>
                <c:pt idx="79">
                  <c:v>1190.4761904761911</c:v>
                </c:pt>
                <c:pt idx="80">
                  <c:v>1250</c:v>
                </c:pt>
                <c:pt idx="81">
                  <c:v>1315.7894736842109</c:v>
                </c:pt>
                <c:pt idx="82">
                  <c:v>1388.8888888888891</c:v>
                </c:pt>
                <c:pt idx="83">
                  <c:v>1470.588235294118</c:v>
                </c:pt>
                <c:pt idx="84">
                  <c:v>1562.5000000000002</c:v>
                </c:pt>
                <c:pt idx="85">
                  <c:v>1666.666666666667</c:v>
                </c:pt>
                <c:pt idx="86">
                  <c:v>1785.7142857142858</c:v>
                </c:pt>
                <c:pt idx="87">
                  <c:v>1923.0769230769235</c:v>
                </c:pt>
                <c:pt idx="88">
                  <c:v>2083.3333333333339</c:v>
                </c:pt>
                <c:pt idx="89">
                  <c:v>2272.727272727273</c:v>
                </c:pt>
                <c:pt idx="90">
                  <c:v>2500</c:v>
                </c:pt>
                <c:pt idx="91">
                  <c:v>2777.7777777777778</c:v>
                </c:pt>
                <c:pt idx="92">
                  <c:v>3125</c:v>
                </c:pt>
                <c:pt idx="93">
                  <c:v>3571.428571428572</c:v>
                </c:pt>
                <c:pt idx="94">
                  <c:v>4166.6666666666679</c:v>
                </c:pt>
                <c:pt idx="95">
                  <c:v>5000</c:v>
                </c:pt>
                <c:pt idx="96">
                  <c:v>6250.0000000000009</c:v>
                </c:pt>
                <c:pt idx="97">
                  <c:v>8333.3333333333358</c:v>
                </c:pt>
                <c:pt idx="98">
                  <c:v>12500</c:v>
                </c:pt>
                <c:pt idx="99">
                  <c:v>25000.000000000004</c:v>
                </c:pt>
              </c:numCache>
            </c:numRef>
          </c:yVal>
        </c:ser>
        <c:ser>
          <c:idx val="3"/>
          <c:order val="3"/>
          <c:tx>
            <c:v>IC with tax</c:v>
          </c:tx>
          <c:spPr>
            <a:ln w="63500">
              <a:solidFill>
                <a:srgbClr val="602322"/>
              </a:solidFill>
            </a:ln>
          </c:spPr>
          <c:marker>
            <c:symbol val="none"/>
          </c:marker>
          <c:xVal>
            <c:numRef>
              <c:f>basic!$C$13:$C$112</c:f>
              <c:numCache>
                <c:formatCode>General</c:formatCode>
                <c:ptCount val="100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</c:numCache>
            </c:numRef>
          </c:xVal>
          <c:yVal>
            <c:numRef>
              <c:f>basic!$I$13:$I$112</c:f>
              <c:numCache>
                <c:formatCode>General</c:formatCode>
                <c:ptCount val="100"/>
                <c:pt idx="0">
                  <c:v>50.000000000000043</c:v>
                </c:pt>
                <c:pt idx="1">
                  <c:v>50.505050505050548</c:v>
                </c:pt>
                <c:pt idx="2">
                  <c:v>51.020408163265351</c:v>
                </c:pt>
                <c:pt idx="3">
                  <c:v>51.546391752577371</c:v>
                </c:pt>
                <c:pt idx="4">
                  <c:v>52.083333333333393</c:v>
                </c:pt>
                <c:pt idx="5">
                  <c:v>52.631578947368482</c:v>
                </c:pt>
                <c:pt idx="6">
                  <c:v>53.191489361702168</c:v>
                </c:pt>
                <c:pt idx="7">
                  <c:v>53.763440860215098</c:v>
                </c:pt>
                <c:pt idx="8">
                  <c:v>54.34782608695658</c:v>
                </c:pt>
                <c:pt idx="9">
                  <c:v>54.945054945054999</c:v>
                </c:pt>
                <c:pt idx="10">
                  <c:v>55.555555555555607</c:v>
                </c:pt>
                <c:pt idx="11">
                  <c:v>56.179775280898937</c:v>
                </c:pt>
                <c:pt idx="12">
                  <c:v>56.81818181818187</c:v>
                </c:pt>
                <c:pt idx="13">
                  <c:v>57.47126436781614</c:v>
                </c:pt>
                <c:pt idx="14">
                  <c:v>58.13953488372097</c:v>
                </c:pt>
                <c:pt idx="15">
                  <c:v>58.82352941176476</c:v>
                </c:pt>
                <c:pt idx="16">
                  <c:v>59.523809523809582</c:v>
                </c:pt>
                <c:pt idx="17">
                  <c:v>60.240963855421739</c:v>
                </c:pt>
                <c:pt idx="18">
                  <c:v>60.975609756097612</c:v>
                </c:pt>
                <c:pt idx="19">
                  <c:v>61.728395061728456</c:v>
                </c:pt>
                <c:pt idx="20">
                  <c:v>62.50000000000005</c:v>
                </c:pt>
                <c:pt idx="21">
                  <c:v>63.291139240506382</c:v>
                </c:pt>
                <c:pt idx="22">
                  <c:v>64.102564102564145</c:v>
                </c:pt>
                <c:pt idx="23">
                  <c:v>64.935064935064986</c:v>
                </c:pt>
                <c:pt idx="24">
                  <c:v>65.789473684210577</c:v>
                </c:pt>
                <c:pt idx="25">
                  <c:v>66.6666666666667</c:v>
                </c:pt>
                <c:pt idx="26">
                  <c:v>67.567567567567636</c:v>
                </c:pt>
                <c:pt idx="27">
                  <c:v>68.493150684931578</c:v>
                </c:pt>
                <c:pt idx="28">
                  <c:v>69.444444444444514</c:v>
                </c:pt>
                <c:pt idx="29">
                  <c:v>70.422535211267643</c:v>
                </c:pt>
                <c:pt idx="30">
                  <c:v>71.428571428571502</c:v>
                </c:pt>
                <c:pt idx="31">
                  <c:v>72.463768115942102</c:v>
                </c:pt>
                <c:pt idx="32">
                  <c:v>73.529411764705941</c:v>
                </c:pt>
                <c:pt idx="33">
                  <c:v>74.626865671641852</c:v>
                </c:pt>
                <c:pt idx="34">
                  <c:v>75.757575757575836</c:v>
                </c:pt>
                <c:pt idx="35">
                  <c:v>76.923076923077005</c:v>
                </c:pt>
                <c:pt idx="36">
                  <c:v>78.125000000000071</c:v>
                </c:pt>
                <c:pt idx="37">
                  <c:v>79.365079365079424</c:v>
                </c:pt>
                <c:pt idx="38">
                  <c:v>80.645161290322633</c:v>
                </c:pt>
                <c:pt idx="39">
                  <c:v>81.967213114754159</c:v>
                </c:pt>
                <c:pt idx="40">
                  <c:v>83.3333333333334</c:v>
                </c:pt>
                <c:pt idx="41">
                  <c:v>84.745762711864501</c:v>
                </c:pt>
                <c:pt idx="42">
                  <c:v>86.206896551724199</c:v>
                </c:pt>
                <c:pt idx="43">
                  <c:v>87.719298245614098</c:v>
                </c:pt>
                <c:pt idx="44">
                  <c:v>89.285714285714377</c:v>
                </c:pt>
                <c:pt idx="45">
                  <c:v>90.909090909091006</c:v>
                </c:pt>
                <c:pt idx="46">
                  <c:v>92.59259259259268</c:v>
                </c:pt>
                <c:pt idx="47">
                  <c:v>94.339622641509521</c:v>
                </c:pt>
                <c:pt idx="48">
                  <c:v>96.153846153846246</c:v>
                </c:pt>
                <c:pt idx="49">
                  <c:v>98.039215686274574</c:v>
                </c:pt>
                <c:pt idx="50">
                  <c:v>100.00000000000007</c:v>
                </c:pt>
                <c:pt idx="51">
                  <c:v>102.0408163265307</c:v>
                </c:pt>
                <c:pt idx="52">
                  <c:v>104.16666666666676</c:v>
                </c:pt>
                <c:pt idx="53">
                  <c:v>106.38297872340436</c:v>
                </c:pt>
                <c:pt idx="54">
                  <c:v>108.69565217391315</c:v>
                </c:pt>
                <c:pt idx="55">
                  <c:v>111.11111111111119</c:v>
                </c:pt>
                <c:pt idx="56">
                  <c:v>113.63636363636374</c:v>
                </c:pt>
                <c:pt idx="57">
                  <c:v>116.27906976744198</c:v>
                </c:pt>
                <c:pt idx="58">
                  <c:v>119.04761904761915</c:v>
                </c:pt>
                <c:pt idx="59">
                  <c:v>121.95121951219522</c:v>
                </c:pt>
                <c:pt idx="60">
                  <c:v>125.00000000000009</c:v>
                </c:pt>
                <c:pt idx="61">
                  <c:v>128.20512820512829</c:v>
                </c:pt>
                <c:pt idx="62">
                  <c:v>131.57894736842118</c:v>
                </c:pt>
                <c:pt idx="63">
                  <c:v>135.13513513513527</c:v>
                </c:pt>
                <c:pt idx="64">
                  <c:v>138.88888888888903</c:v>
                </c:pt>
                <c:pt idx="65">
                  <c:v>142.85714285714297</c:v>
                </c:pt>
                <c:pt idx="66">
                  <c:v>147.05882352941188</c:v>
                </c:pt>
                <c:pt idx="67">
                  <c:v>151.51515151515164</c:v>
                </c:pt>
                <c:pt idx="68">
                  <c:v>156.25000000000014</c:v>
                </c:pt>
                <c:pt idx="69">
                  <c:v>161.29032258064535</c:v>
                </c:pt>
                <c:pt idx="70">
                  <c:v>166.66666666666683</c:v>
                </c:pt>
                <c:pt idx="71">
                  <c:v>172.41379310344843</c:v>
                </c:pt>
                <c:pt idx="72">
                  <c:v>178.5714285714287</c:v>
                </c:pt>
                <c:pt idx="73">
                  <c:v>185.18518518518533</c:v>
                </c:pt>
                <c:pt idx="74">
                  <c:v>192.30769230769249</c:v>
                </c:pt>
                <c:pt idx="75">
                  <c:v>200.00000000000017</c:v>
                </c:pt>
                <c:pt idx="76">
                  <c:v>208.33333333333357</c:v>
                </c:pt>
                <c:pt idx="77">
                  <c:v>217.39130434782632</c:v>
                </c:pt>
                <c:pt idx="78">
                  <c:v>227.27272727272748</c:v>
                </c:pt>
                <c:pt idx="79">
                  <c:v>238.09523809523833</c:v>
                </c:pt>
                <c:pt idx="80">
                  <c:v>250.0000000000002</c:v>
                </c:pt>
                <c:pt idx="81">
                  <c:v>263.15789473684231</c:v>
                </c:pt>
                <c:pt idx="82">
                  <c:v>277.77777777777806</c:v>
                </c:pt>
                <c:pt idx="83">
                  <c:v>294.11764705882376</c:v>
                </c:pt>
                <c:pt idx="84">
                  <c:v>312.50000000000028</c:v>
                </c:pt>
                <c:pt idx="85">
                  <c:v>333.3333333333336</c:v>
                </c:pt>
                <c:pt idx="86">
                  <c:v>357.14285714285751</c:v>
                </c:pt>
                <c:pt idx="87">
                  <c:v>384.61538461538498</c:v>
                </c:pt>
                <c:pt idx="88">
                  <c:v>416.66666666666703</c:v>
                </c:pt>
                <c:pt idx="89">
                  <c:v>454.54545454545496</c:v>
                </c:pt>
                <c:pt idx="90">
                  <c:v>500.00000000000034</c:v>
                </c:pt>
                <c:pt idx="91">
                  <c:v>555.55555555555611</c:v>
                </c:pt>
                <c:pt idx="92">
                  <c:v>625.00000000000057</c:v>
                </c:pt>
                <c:pt idx="93">
                  <c:v>714.28571428571479</c:v>
                </c:pt>
                <c:pt idx="94">
                  <c:v>833.33333333333428</c:v>
                </c:pt>
                <c:pt idx="95">
                  <c:v>1000.0000000000008</c:v>
                </c:pt>
                <c:pt idx="96">
                  <c:v>1250.0000000000011</c:v>
                </c:pt>
                <c:pt idx="97">
                  <c:v>1666.6666666666681</c:v>
                </c:pt>
                <c:pt idx="98">
                  <c:v>2500.0000000000023</c:v>
                </c:pt>
                <c:pt idx="99">
                  <c:v>5000.0000000000045</c:v>
                </c:pt>
              </c:numCache>
            </c:numRef>
          </c:yVal>
        </c:ser>
        <c:ser>
          <c:idx val="4"/>
          <c:order val="4"/>
          <c:tx>
            <c:v>budget line with lump sum tax</c:v>
          </c:tx>
          <c:spPr>
            <a:ln w="63500">
              <a:solidFill>
                <a:srgbClr val="0A982C"/>
              </a:solidFill>
            </a:ln>
          </c:spPr>
          <c:marker>
            <c:symbol val="none"/>
          </c:marker>
          <c:xVal>
            <c:numRef>
              <c:f>basic!$C$13:$C$113</c:f>
              <c:numCache>
                <c:formatCode>General</c:formatCode>
                <c:ptCount val="101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0</c:v>
                </c:pt>
              </c:numCache>
            </c:numRef>
          </c:xVal>
          <c:yVal>
            <c:numRef>
              <c:f>basic!$F$13:$F$113</c:f>
              <c:numCache>
                <c:formatCode>General</c:formatCode>
                <c:ptCount val="101"/>
                <c:pt idx="0">
                  <c:v>-400</c:v>
                </c:pt>
                <c:pt idx="1">
                  <c:v>-390</c:v>
                </c:pt>
                <c:pt idx="2">
                  <c:v>-380</c:v>
                </c:pt>
                <c:pt idx="3">
                  <c:v>-370</c:v>
                </c:pt>
                <c:pt idx="4">
                  <c:v>-360</c:v>
                </c:pt>
                <c:pt idx="5">
                  <c:v>-350</c:v>
                </c:pt>
                <c:pt idx="6">
                  <c:v>-340</c:v>
                </c:pt>
                <c:pt idx="7">
                  <c:v>-330</c:v>
                </c:pt>
                <c:pt idx="8">
                  <c:v>-320</c:v>
                </c:pt>
                <c:pt idx="9">
                  <c:v>-310</c:v>
                </c:pt>
                <c:pt idx="10">
                  <c:v>-300</c:v>
                </c:pt>
                <c:pt idx="11">
                  <c:v>-290</c:v>
                </c:pt>
                <c:pt idx="12">
                  <c:v>-280</c:v>
                </c:pt>
                <c:pt idx="13">
                  <c:v>-270</c:v>
                </c:pt>
                <c:pt idx="14">
                  <c:v>-260</c:v>
                </c:pt>
                <c:pt idx="15">
                  <c:v>-250</c:v>
                </c:pt>
                <c:pt idx="16">
                  <c:v>-240</c:v>
                </c:pt>
                <c:pt idx="17">
                  <c:v>-230</c:v>
                </c:pt>
                <c:pt idx="18">
                  <c:v>-220</c:v>
                </c:pt>
                <c:pt idx="19">
                  <c:v>-210</c:v>
                </c:pt>
                <c:pt idx="20">
                  <c:v>-200</c:v>
                </c:pt>
                <c:pt idx="21">
                  <c:v>-190</c:v>
                </c:pt>
                <c:pt idx="22">
                  <c:v>-180</c:v>
                </c:pt>
                <c:pt idx="23">
                  <c:v>-170</c:v>
                </c:pt>
                <c:pt idx="24">
                  <c:v>-160</c:v>
                </c:pt>
                <c:pt idx="25">
                  <c:v>-150</c:v>
                </c:pt>
                <c:pt idx="26">
                  <c:v>-140</c:v>
                </c:pt>
                <c:pt idx="27">
                  <c:v>-130</c:v>
                </c:pt>
                <c:pt idx="28">
                  <c:v>-120</c:v>
                </c:pt>
                <c:pt idx="29">
                  <c:v>-110</c:v>
                </c:pt>
                <c:pt idx="30">
                  <c:v>-100</c:v>
                </c:pt>
                <c:pt idx="31">
                  <c:v>-90</c:v>
                </c:pt>
                <c:pt idx="32">
                  <c:v>-80</c:v>
                </c:pt>
                <c:pt idx="33">
                  <c:v>-70</c:v>
                </c:pt>
                <c:pt idx="34">
                  <c:v>-60</c:v>
                </c:pt>
                <c:pt idx="35">
                  <c:v>-50</c:v>
                </c:pt>
                <c:pt idx="36">
                  <c:v>-40</c:v>
                </c:pt>
                <c:pt idx="37">
                  <c:v>-30</c:v>
                </c:pt>
                <c:pt idx="38">
                  <c:v>-20</c:v>
                </c:pt>
                <c:pt idx="39">
                  <c:v>-10</c:v>
                </c:pt>
                <c:pt idx="40">
                  <c:v>0</c:v>
                </c:pt>
                <c:pt idx="41">
                  <c:v>10</c:v>
                </c:pt>
                <c:pt idx="42">
                  <c:v>20</c:v>
                </c:pt>
                <c:pt idx="43">
                  <c:v>30</c:v>
                </c:pt>
                <c:pt idx="44">
                  <c:v>40</c:v>
                </c:pt>
                <c:pt idx="45">
                  <c:v>50</c:v>
                </c:pt>
                <c:pt idx="46">
                  <c:v>60</c:v>
                </c:pt>
                <c:pt idx="47">
                  <c:v>70</c:v>
                </c:pt>
                <c:pt idx="48">
                  <c:v>80</c:v>
                </c:pt>
                <c:pt idx="49">
                  <c:v>90</c:v>
                </c:pt>
                <c:pt idx="50">
                  <c:v>100</c:v>
                </c:pt>
                <c:pt idx="51">
                  <c:v>110</c:v>
                </c:pt>
                <c:pt idx="52">
                  <c:v>120</c:v>
                </c:pt>
                <c:pt idx="53">
                  <c:v>130</c:v>
                </c:pt>
                <c:pt idx="54">
                  <c:v>140</c:v>
                </c:pt>
                <c:pt idx="55">
                  <c:v>150</c:v>
                </c:pt>
                <c:pt idx="56">
                  <c:v>160</c:v>
                </c:pt>
                <c:pt idx="57">
                  <c:v>170</c:v>
                </c:pt>
                <c:pt idx="58">
                  <c:v>180</c:v>
                </c:pt>
                <c:pt idx="59">
                  <c:v>190</c:v>
                </c:pt>
                <c:pt idx="60">
                  <c:v>200</c:v>
                </c:pt>
                <c:pt idx="61">
                  <c:v>210</c:v>
                </c:pt>
                <c:pt idx="62">
                  <c:v>220</c:v>
                </c:pt>
                <c:pt idx="63">
                  <c:v>230</c:v>
                </c:pt>
                <c:pt idx="64">
                  <c:v>240</c:v>
                </c:pt>
                <c:pt idx="65">
                  <c:v>250</c:v>
                </c:pt>
                <c:pt idx="66">
                  <c:v>260</c:v>
                </c:pt>
                <c:pt idx="67">
                  <c:v>270</c:v>
                </c:pt>
                <c:pt idx="68">
                  <c:v>280</c:v>
                </c:pt>
                <c:pt idx="69">
                  <c:v>290</c:v>
                </c:pt>
                <c:pt idx="70">
                  <c:v>300</c:v>
                </c:pt>
                <c:pt idx="71">
                  <c:v>310</c:v>
                </c:pt>
                <c:pt idx="72">
                  <c:v>320</c:v>
                </c:pt>
                <c:pt idx="73">
                  <c:v>330</c:v>
                </c:pt>
                <c:pt idx="74">
                  <c:v>340</c:v>
                </c:pt>
                <c:pt idx="75">
                  <c:v>350</c:v>
                </c:pt>
                <c:pt idx="76">
                  <c:v>360</c:v>
                </c:pt>
                <c:pt idx="77">
                  <c:v>370</c:v>
                </c:pt>
                <c:pt idx="78">
                  <c:v>380</c:v>
                </c:pt>
                <c:pt idx="79">
                  <c:v>390</c:v>
                </c:pt>
                <c:pt idx="80">
                  <c:v>400</c:v>
                </c:pt>
                <c:pt idx="81">
                  <c:v>410</c:v>
                </c:pt>
                <c:pt idx="82">
                  <c:v>420</c:v>
                </c:pt>
                <c:pt idx="83">
                  <c:v>430</c:v>
                </c:pt>
                <c:pt idx="84">
                  <c:v>440</c:v>
                </c:pt>
                <c:pt idx="85">
                  <c:v>450</c:v>
                </c:pt>
                <c:pt idx="86">
                  <c:v>460</c:v>
                </c:pt>
                <c:pt idx="87">
                  <c:v>470</c:v>
                </c:pt>
                <c:pt idx="88">
                  <c:v>480</c:v>
                </c:pt>
                <c:pt idx="89">
                  <c:v>490</c:v>
                </c:pt>
                <c:pt idx="90">
                  <c:v>500</c:v>
                </c:pt>
                <c:pt idx="91">
                  <c:v>510</c:v>
                </c:pt>
                <c:pt idx="92">
                  <c:v>520</c:v>
                </c:pt>
                <c:pt idx="93">
                  <c:v>530</c:v>
                </c:pt>
                <c:pt idx="94">
                  <c:v>540</c:v>
                </c:pt>
                <c:pt idx="95">
                  <c:v>550</c:v>
                </c:pt>
                <c:pt idx="96">
                  <c:v>560</c:v>
                </c:pt>
                <c:pt idx="97">
                  <c:v>570</c:v>
                </c:pt>
                <c:pt idx="98">
                  <c:v>580</c:v>
                </c:pt>
                <c:pt idx="99">
                  <c:v>590</c:v>
                </c:pt>
                <c:pt idx="100">
                  <c:v>600</c:v>
                </c:pt>
              </c:numCache>
            </c:numRef>
          </c:yVal>
        </c:ser>
        <c:ser>
          <c:idx val="5"/>
          <c:order val="5"/>
          <c:tx>
            <c:v>IC with lump sum tax</c:v>
          </c:tx>
          <c:spPr>
            <a:ln w="63500">
              <a:solidFill>
                <a:srgbClr val="065E1B"/>
              </a:solidFill>
            </a:ln>
          </c:spPr>
          <c:marker>
            <c:symbol val="none"/>
          </c:marker>
          <c:xVal>
            <c:numRef>
              <c:f>basic!$C$13:$C$112</c:f>
              <c:numCache>
                <c:formatCode>General</c:formatCode>
                <c:ptCount val="100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</c:numCache>
            </c:numRef>
          </c:xVal>
          <c:yVal>
            <c:numRef>
              <c:f>basic!$J$13:$J$112</c:f>
              <c:numCache>
                <c:formatCode>General</c:formatCode>
                <c:ptCount val="100"/>
                <c:pt idx="0">
                  <c:v>90.000000000000043</c:v>
                </c:pt>
                <c:pt idx="1">
                  <c:v>90.909090909090963</c:v>
                </c:pt>
                <c:pt idx="2">
                  <c:v>91.836734693877588</c:v>
                </c:pt>
                <c:pt idx="3">
                  <c:v>92.783505154639244</c:v>
                </c:pt>
                <c:pt idx="4">
                  <c:v>93.750000000000071</c:v>
                </c:pt>
                <c:pt idx="5">
                  <c:v>94.736842105263207</c:v>
                </c:pt>
                <c:pt idx="6">
                  <c:v>95.744680851063848</c:v>
                </c:pt>
                <c:pt idx="7">
                  <c:v>96.774193548387132</c:v>
                </c:pt>
                <c:pt idx="8">
                  <c:v>97.826086956521806</c:v>
                </c:pt>
                <c:pt idx="9">
                  <c:v>98.901098901098948</c:v>
                </c:pt>
                <c:pt idx="10">
                  <c:v>100.00000000000003</c:v>
                </c:pt>
                <c:pt idx="11">
                  <c:v>101.12359550561804</c:v>
                </c:pt>
                <c:pt idx="12">
                  <c:v>102.27272727272729</c:v>
                </c:pt>
                <c:pt idx="13">
                  <c:v>103.44827586206898</c:v>
                </c:pt>
                <c:pt idx="14">
                  <c:v>104.65116279069773</c:v>
                </c:pt>
                <c:pt idx="15">
                  <c:v>105.88235294117652</c:v>
                </c:pt>
                <c:pt idx="16">
                  <c:v>107.14285714285718</c:v>
                </c:pt>
                <c:pt idx="17">
                  <c:v>108.43373493975909</c:v>
                </c:pt>
                <c:pt idx="18">
                  <c:v>109.75609756097565</c:v>
                </c:pt>
                <c:pt idx="19">
                  <c:v>111.11111111111119</c:v>
                </c:pt>
                <c:pt idx="20">
                  <c:v>112.50000000000004</c:v>
                </c:pt>
                <c:pt idx="21">
                  <c:v>113.92405063291147</c:v>
                </c:pt>
                <c:pt idx="22">
                  <c:v>115.38461538461543</c:v>
                </c:pt>
                <c:pt idx="23">
                  <c:v>116.88311688311691</c:v>
                </c:pt>
                <c:pt idx="24">
                  <c:v>118.42105263157897</c:v>
                </c:pt>
                <c:pt idx="25">
                  <c:v>120.00000000000004</c:v>
                </c:pt>
                <c:pt idx="26">
                  <c:v>121.62162162162167</c:v>
                </c:pt>
                <c:pt idx="27">
                  <c:v>123.28767123287679</c:v>
                </c:pt>
                <c:pt idx="28">
                  <c:v>125.00000000000009</c:v>
                </c:pt>
                <c:pt idx="29">
                  <c:v>126.76056338028172</c:v>
                </c:pt>
                <c:pt idx="30">
                  <c:v>128.57142857142864</c:v>
                </c:pt>
                <c:pt idx="31">
                  <c:v>130.43478260869571</c:v>
                </c:pt>
                <c:pt idx="32">
                  <c:v>132.35294117647064</c:v>
                </c:pt>
                <c:pt idx="33">
                  <c:v>134.32835820895528</c:v>
                </c:pt>
                <c:pt idx="34">
                  <c:v>136.3636363636364</c:v>
                </c:pt>
                <c:pt idx="35">
                  <c:v>138.46153846153857</c:v>
                </c:pt>
                <c:pt idx="36">
                  <c:v>140.62500000000006</c:v>
                </c:pt>
                <c:pt idx="37">
                  <c:v>142.85714285714289</c:v>
                </c:pt>
                <c:pt idx="38">
                  <c:v>145.16129032258073</c:v>
                </c:pt>
                <c:pt idx="39">
                  <c:v>147.54098360655746</c:v>
                </c:pt>
                <c:pt idx="40">
                  <c:v>150.00000000000009</c:v>
                </c:pt>
                <c:pt idx="41">
                  <c:v>152.54237288135602</c:v>
                </c:pt>
                <c:pt idx="42">
                  <c:v>155.17241379310349</c:v>
                </c:pt>
                <c:pt idx="43">
                  <c:v>157.89473684210535</c:v>
                </c:pt>
                <c:pt idx="44">
                  <c:v>160.71428571428581</c:v>
                </c:pt>
                <c:pt idx="45">
                  <c:v>163.63636363636368</c:v>
                </c:pt>
                <c:pt idx="46">
                  <c:v>166.66666666666674</c:v>
                </c:pt>
                <c:pt idx="47">
                  <c:v>169.81132075471709</c:v>
                </c:pt>
                <c:pt idx="48">
                  <c:v>173.07692307692318</c:v>
                </c:pt>
                <c:pt idx="49">
                  <c:v>176.47058823529417</c:v>
                </c:pt>
                <c:pt idx="50">
                  <c:v>180.00000000000006</c:v>
                </c:pt>
                <c:pt idx="51">
                  <c:v>183.6734693877552</c:v>
                </c:pt>
                <c:pt idx="52">
                  <c:v>187.50000000000011</c:v>
                </c:pt>
                <c:pt idx="53">
                  <c:v>191.48936170212775</c:v>
                </c:pt>
                <c:pt idx="54">
                  <c:v>195.65217391304358</c:v>
                </c:pt>
                <c:pt idx="55">
                  <c:v>200.00000000000006</c:v>
                </c:pt>
                <c:pt idx="56">
                  <c:v>204.54545454545465</c:v>
                </c:pt>
                <c:pt idx="57">
                  <c:v>209.30232558139548</c:v>
                </c:pt>
                <c:pt idx="58">
                  <c:v>214.28571428571439</c:v>
                </c:pt>
                <c:pt idx="59">
                  <c:v>219.51219512195135</c:v>
                </c:pt>
                <c:pt idx="60">
                  <c:v>225.00000000000011</c:v>
                </c:pt>
                <c:pt idx="61">
                  <c:v>230.76923076923089</c:v>
                </c:pt>
                <c:pt idx="62">
                  <c:v>236.84210526315806</c:v>
                </c:pt>
                <c:pt idx="63">
                  <c:v>243.24324324324337</c:v>
                </c:pt>
                <c:pt idx="64">
                  <c:v>250.00000000000011</c:v>
                </c:pt>
                <c:pt idx="65">
                  <c:v>257.14285714285722</c:v>
                </c:pt>
                <c:pt idx="66">
                  <c:v>264.70588235294127</c:v>
                </c:pt>
                <c:pt idx="67">
                  <c:v>272.72727272727292</c:v>
                </c:pt>
                <c:pt idx="68">
                  <c:v>281.25000000000011</c:v>
                </c:pt>
                <c:pt idx="69">
                  <c:v>290.32258064516139</c:v>
                </c:pt>
                <c:pt idx="70">
                  <c:v>300.00000000000017</c:v>
                </c:pt>
                <c:pt idx="71">
                  <c:v>310.34482758620715</c:v>
                </c:pt>
                <c:pt idx="72">
                  <c:v>321.42857142857156</c:v>
                </c:pt>
                <c:pt idx="73">
                  <c:v>333.33333333333343</c:v>
                </c:pt>
                <c:pt idx="74">
                  <c:v>346.15384615384636</c:v>
                </c:pt>
                <c:pt idx="75">
                  <c:v>360.00000000000017</c:v>
                </c:pt>
                <c:pt idx="76">
                  <c:v>375.00000000000028</c:v>
                </c:pt>
                <c:pt idx="77">
                  <c:v>391.30434782608722</c:v>
                </c:pt>
                <c:pt idx="78">
                  <c:v>409.09090909090918</c:v>
                </c:pt>
                <c:pt idx="79">
                  <c:v>428.57142857142873</c:v>
                </c:pt>
                <c:pt idx="80">
                  <c:v>450.00000000000017</c:v>
                </c:pt>
                <c:pt idx="81">
                  <c:v>473.68421052631589</c:v>
                </c:pt>
                <c:pt idx="82">
                  <c:v>500.00000000000034</c:v>
                </c:pt>
                <c:pt idx="83">
                  <c:v>529.41176470588255</c:v>
                </c:pt>
                <c:pt idx="84">
                  <c:v>562.50000000000023</c:v>
                </c:pt>
                <c:pt idx="85">
                  <c:v>600.00000000000034</c:v>
                </c:pt>
                <c:pt idx="86">
                  <c:v>642.85714285714323</c:v>
                </c:pt>
                <c:pt idx="87">
                  <c:v>692.30769230769272</c:v>
                </c:pt>
                <c:pt idx="88">
                  <c:v>750.00000000000045</c:v>
                </c:pt>
                <c:pt idx="89">
                  <c:v>818.18181818181858</c:v>
                </c:pt>
                <c:pt idx="90">
                  <c:v>900.00000000000045</c:v>
                </c:pt>
                <c:pt idx="91">
                  <c:v>1000.0000000000005</c:v>
                </c:pt>
                <c:pt idx="92">
                  <c:v>1125.0000000000005</c:v>
                </c:pt>
                <c:pt idx="93">
                  <c:v>1285.7142857142862</c:v>
                </c:pt>
                <c:pt idx="94">
                  <c:v>1500.0000000000011</c:v>
                </c:pt>
                <c:pt idx="95">
                  <c:v>1800.0000000000007</c:v>
                </c:pt>
                <c:pt idx="96">
                  <c:v>2250.0000000000009</c:v>
                </c:pt>
                <c:pt idx="97">
                  <c:v>3000.0000000000018</c:v>
                </c:pt>
                <c:pt idx="98">
                  <c:v>4500.0000000000018</c:v>
                </c:pt>
                <c:pt idx="99">
                  <c:v>9000.0000000000036</c:v>
                </c:pt>
              </c:numCache>
            </c:numRef>
          </c:yVal>
        </c:ser>
        <c:ser>
          <c:idx val="6"/>
          <c:order val="6"/>
          <c:tx>
            <c:v>no tax choice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rgbClr val="1F3651"/>
                </a:solidFill>
              </a:ln>
            </c:spPr>
          </c:marker>
          <c:xVal>
            <c:numRef>
              <c:f>basic!$H$4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basic!$I$4</c:f>
              <c:numCache>
                <c:formatCode>General</c:formatCode>
                <c:ptCount val="1"/>
                <c:pt idx="0">
                  <c:v>500</c:v>
                </c:pt>
              </c:numCache>
            </c:numRef>
          </c:yVal>
        </c:ser>
        <c:ser>
          <c:idx val="7"/>
          <c:order val="7"/>
          <c:tx>
            <c:v>choice with tax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chemeClr val="accent2">
                  <a:lumMod val="75000"/>
                </a:schemeClr>
              </a:solidFill>
              <a:ln w="25400">
                <a:solidFill>
                  <a:srgbClr val="602322"/>
                </a:solidFill>
              </a:ln>
            </c:spPr>
          </c:marker>
          <c:xVal>
            <c:numRef>
              <c:f>basic!$H$5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basic!$I$5</c:f>
              <c:numCache>
                <c:formatCode>General</c:formatCode>
                <c:ptCount val="1"/>
                <c:pt idx="0">
                  <c:v>100</c:v>
                </c:pt>
              </c:numCache>
            </c:numRef>
          </c:yVal>
        </c:ser>
        <c:ser>
          <c:idx val="8"/>
          <c:order val="8"/>
          <c:tx>
            <c:v>choice with lump sum tax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rgbClr val="0A982C"/>
              </a:solidFill>
              <a:ln w="25400">
                <a:solidFill>
                  <a:srgbClr val="065E1B"/>
                </a:solidFill>
              </a:ln>
            </c:spPr>
          </c:marker>
          <c:xVal>
            <c:numRef>
              <c:f>basic!$H$6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basic!$I$6</c:f>
              <c:numCache>
                <c:formatCode>General</c:formatCode>
                <c:ptCount val="1"/>
                <c:pt idx="0">
                  <c:v>300</c:v>
                </c:pt>
              </c:numCache>
            </c:numRef>
          </c:yVal>
        </c:ser>
        <c:axId val="66481536"/>
        <c:axId val="66508672"/>
      </c:scatterChart>
      <c:valAx>
        <c:axId val="66481536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leisure</a:t>
                </a:r>
              </a:p>
            </c:rich>
          </c:tx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66508672"/>
        <c:crosses val="autoZero"/>
        <c:crossBetween val="midCat"/>
        <c:majorUnit val="10"/>
      </c:valAx>
      <c:valAx>
        <c:axId val="66508672"/>
        <c:scaling>
          <c:orientation val="minMax"/>
          <c:max val="1000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consumption</a:t>
                </a:r>
              </a:p>
            </c:rich>
          </c:tx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66481536"/>
        <c:crosses val="autoZero"/>
        <c:crossBetween val="midCat"/>
        <c:majorUnit val="100"/>
      </c:valAx>
      <c:spPr>
        <a:ln w="38100">
          <a:solidFill>
            <a:schemeClr val="tx1"/>
          </a:solidFill>
        </a:ln>
      </c:spPr>
    </c:plotArea>
    <c:plotVisOnly val="1"/>
  </c:chart>
  <c:spPr>
    <a:gradFill>
      <a:gsLst>
        <a:gs pos="0">
          <a:srgbClr val="4F81BD">
            <a:lumMod val="60000"/>
            <a:lumOff val="40000"/>
          </a:srgbClr>
        </a:gs>
        <a:gs pos="100000">
          <a:srgbClr val="C0504D">
            <a:lumMod val="60000"/>
            <a:lumOff val="40000"/>
          </a:srgbClr>
        </a:gs>
      </a:gsLst>
      <a:lin ang="5400000" scaled="0"/>
    </a:gradFill>
    <a:ln w="38100">
      <a:solidFill>
        <a:sysClr val="windowText" lastClr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8.8086442368831883E-2"/>
          <c:y val="3.2678490395672971E-2"/>
          <c:w val="0.86980257274667783"/>
          <c:h val="0.8703764124665293"/>
        </c:manualLayout>
      </c:layout>
      <c:scatterChart>
        <c:scatterStyle val="lineMarker"/>
        <c:ser>
          <c:idx val="11"/>
          <c:order val="0"/>
          <c:tx>
            <c:v>budget line with second hypothetical tax</c:v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'EB measures'!$B$14:$B$114</c:f>
              <c:numCache>
                <c:formatCode>General</c:formatCode>
                <c:ptCount val="10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measures'!$H$14:$H$113</c:f>
              <c:numCache>
                <c:formatCode>General</c:formatCode>
                <c:ptCount val="100"/>
                <c:pt idx="0">
                  <c:v>41</c:v>
                </c:pt>
                <c:pt idx="1">
                  <c:v>41.96</c:v>
                </c:pt>
                <c:pt idx="2">
                  <c:v>42.92</c:v>
                </c:pt>
                <c:pt idx="3">
                  <c:v>43.88</c:v>
                </c:pt>
                <c:pt idx="4">
                  <c:v>44.84</c:v>
                </c:pt>
                <c:pt idx="5">
                  <c:v>45.8</c:v>
                </c:pt>
                <c:pt idx="6">
                  <c:v>46.76</c:v>
                </c:pt>
                <c:pt idx="7">
                  <c:v>47.72</c:v>
                </c:pt>
                <c:pt idx="8">
                  <c:v>48.68</c:v>
                </c:pt>
                <c:pt idx="9">
                  <c:v>49.64</c:v>
                </c:pt>
                <c:pt idx="10">
                  <c:v>50.6</c:v>
                </c:pt>
                <c:pt idx="11">
                  <c:v>51.56</c:v>
                </c:pt>
                <c:pt idx="12">
                  <c:v>52.52</c:v>
                </c:pt>
                <c:pt idx="13">
                  <c:v>53.480000000000004</c:v>
                </c:pt>
                <c:pt idx="14">
                  <c:v>54.440000000000005</c:v>
                </c:pt>
                <c:pt idx="15">
                  <c:v>55.400000000000006</c:v>
                </c:pt>
                <c:pt idx="16">
                  <c:v>56.360000000000007</c:v>
                </c:pt>
                <c:pt idx="17">
                  <c:v>57.320000000000007</c:v>
                </c:pt>
                <c:pt idx="18">
                  <c:v>58.280000000000008</c:v>
                </c:pt>
                <c:pt idx="19">
                  <c:v>59.240000000000009</c:v>
                </c:pt>
                <c:pt idx="20">
                  <c:v>60.20000000000001</c:v>
                </c:pt>
                <c:pt idx="21">
                  <c:v>61.160000000000011</c:v>
                </c:pt>
                <c:pt idx="22">
                  <c:v>62.120000000000012</c:v>
                </c:pt>
                <c:pt idx="23">
                  <c:v>63.080000000000013</c:v>
                </c:pt>
                <c:pt idx="24">
                  <c:v>64.04000000000002</c:v>
                </c:pt>
                <c:pt idx="25">
                  <c:v>65.000000000000014</c:v>
                </c:pt>
                <c:pt idx="26">
                  <c:v>65.960000000000008</c:v>
                </c:pt>
                <c:pt idx="27">
                  <c:v>66.920000000000016</c:v>
                </c:pt>
                <c:pt idx="28">
                  <c:v>67.880000000000024</c:v>
                </c:pt>
                <c:pt idx="29">
                  <c:v>68.840000000000018</c:v>
                </c:pt>
                <c:pt idx="30">
                  <c:v>69.800000000000011</c:v>
                </c:pt>
                <c:pt idx="31">
                  <c:v>70.760000000000019</c:v>
                </c:pt>
                <c:pt idx="32">
                  <c:v>71.720000000000027</c:v>
                </c:pt>
                <c:pt idx="33">
                  <c:v>72.680000000000021</c:v>
                </c:pt>
                <c:pt idx="34">
                  <c:v>73.640000000000015</c:v>
                </c:pt>
                <c:pt idx="35">
                  <c:v>74.600000000000023</c:v>
                </c:pt>
                <c:pt idx="36">
                  <c:v>75.560000000000031</c:v>
                </c:pt>
                <c:pt idx="37">
                  <c:v>76.520000000000024</c:v>
                </c:pt>
                <c:pt idx="38">
                  <c:v>77.480000000000018</c:v>
                </c:pt>
                <c:pt idx="39">
                  <c:v>78.440000000000026</c:v>
                </c:pt>
                <c:pt idx="40">
                  <c:v>79.400000000000034</c:v>
                </c:pt>
                <c:pt idx="41">
                  <c:v>80.360000000000028</c:v>
                </c:pt>
                <c:pt idx="42">
                  <c:v>81.320000000000022</c:v>
                </c:pt>
                <c:pt idx="43">
                  <c:v>82.28000000000003</c:v>
                </c:pt>
                <c:pt idx="44">
                  <c:v>83.240000000000038</c:v>
                </c:pt>
                <c:pt idx="45">
                  <c:v>84.200000000000031</c:v>
                </c:pt>
                <c:pt idx="46">
                  <c:v>85.160000000000025</c:v>
                </c:pt>
                <c:pt idx="47">
                  <c:v>86.120000000000033</c:v>
                </c:pt>
                <c:pt idx="48">
                  <c:v>87.080000000000041</c:v>
                </c:pt>
                <c:pt idx="49">
                  <c:v>88.040000000000035</c:v>
                </c:pt>
                <c:pt idx="50">
                  <c:v>89.000000000000028</c:v>
                </c:pt>
                <c:pt idx="51">
                  <c:v>89.960000000000036</c:v>
                </c:pt>
                <c:pt idx="52">
                  <c:v>90.920000000000044</c:v>
                </c:pt>
                <c:pt idx="53">
                  <c:v>91.880000000000038</c:v>
                </c:pt>
                <c:pt idx="54">
                  <c:v>92.840000000000032</c:v>
                </c:pt>
                <c:pt idx="55">
                  <c:v>93.80000000000004</c:v>
                </c:pt>
                <c:pt idx="56">
                  <c:v>94.760000000000048</c:v>
                </c:pt>
                <c:pt idx="57">
                  <c:v>95.720000000000041</c:v>
                </c:pt>
                <c:pt idx="58">
                  <c:v>96.680000000000035</c:v>
                </c:pt>
                <c:pt idx="59">
                  <c:v>97.640000000000043</c:v>
                </c:pt>
                <c:pt idx="60">
                  <c:v>98.600000000000051</c:v>
                </c:pt>
                <c:pt idx="61">
                  <c:v>99.560000000000045</c:v>
                </c:pt>
                <c:pt idx="62">
                  <c:v>100.52000000000004</c:v>
                </c:pt>
                <c:pt idx="63">
                  <c:v>101.48000000000005</c:v>
                </c:pt>
                <c:pt idx="64">
                  <c:v>102.44000000000005</c:v>
                </c:pt>
                <c:pt idx="65">
                  <c:v>103.40000000000005</c:v>
                </c:pt>
                <c:pt idx="66">
                  <c:v>104.36000000000004</c:v>
                </c:pt>
                <c:pt idx="67">
                  <c:v>105.32000000000005</c:v>
                </c:pt>
                <c:pt idx="68">
                  <c:v>106.28000000000004</c:v>
                </c:pt>
                <c:pt idx="69">
                  <c:v>107.24000000000004</c:v>
                </c:pt>
                <c:pt idx="70">
                  <c:v>108.20000000000003</c:v>
                </c:pt>
                <c:pt idx="71">
                  <c:v>109.16000000000003</c:v>
                </c:pt>
                <c:pt idx="72">
                  <c:v>110.12000000000002</c:v>
                </c:pt>
                <c:pt idx="73">
                  <c:v>111.08000000000001</c:v>
                </c:pt>
                <c:pt idx="74">
                  <c:v>112.04</c:v>
                </c:pt>
                <c:pt idx="75">
                  <c:v>113</c:v>
                </c:pt>
                <c:pt idx="76">
                  <c:v>113.96</c:v>
                </c:pt>
                <c:pt idx="77">
                  <c:v>114.91999999999999</c:v>
                </c:pt>
                <c:pt idx="78">
                  <c:v>115.87999999999998</c:v>
                </c:pt>
                <c:pt idx="79">
                  <c:v>116.83999999999997</c:v>
                </c:pt>
                <c:pt idx="80">
                  <c:v>117.79999999999997</c:v>
                </c:pt>
                <c:pt idx="81">
                  <c:v>118.75999999999996</c:v>
                </c:pt>
                <c:pt idx="82">
                  <c:v>119.71999999999996</c:v>
                </c:pt>
                <c:pt idx="83">
                  <c:v>120.67999999999995</c:v>
                </c:pt>
                <c:pt idx="84">
                  <c:v>121.63999999999994</c:v>
                </c:pt>
                <c:pt idx="85">
                  <c:v>122.59999999999994</c:v>
                </c:pt>
                <c:pt idx="86">
                  <c:v>123.55999999999993</c:v>
                </c:pt>
                <c:pt idx="87">
                  <c:v>124.51999999999992</c:v>
                </c:pt>
                <c:pt idx="88">
                  <c:v>125.47999999999992</c:v>
                </c:pt>
                <c:pt idx="89">
                  <c:v>126.43999999999991</c:v>
                </c:pt>
                <c:pt idx="90">
                  <c:v>127.39999999999991</c:v>
                </c:pt>
                <c:pt idx="91">
                  <c:v>128.3599999999999</c:v>
                </c:pt>
                <c:pt idx="92">
                  <c:v>129.31999999999988</c:v>
                </c:pt>
                <c:pt idx="93">
                  <c:v>130.27999999999989</c:v>
                </c:pt>
                <c:pt idx="94">
                  <c:v>131.2399999999999</c:v>
                </c:pt>
                <c:pt idx="95">
                  <c:v>132.19999999999987</c:v>
                </c:pt>
                <c:pt idx="96">
                  <c:v>133.15999999999985</c:v>
                </c:pt>
                <c:pt idx="97">
                  <c:v>134.11999999999986</c:v>
                </c:pt>
                <c:pt idx="98">
                  <c:v>135.07999999999987</c:v>
                </c:pt>
                <c:pt idx="99">
                  <c:v>136.03999999999985</c:v>
                </c:pt>
              </c:numCache>
            </c:numRef>
          </c:yVal>
        </c:ser>
        <c:ser>
          <c:idx val="9"/>
          <c:order val="1"/>
          <c:tx>
            <c:v>budget line with hypothetical lump sum tax</c:v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'EB measures'!$B$14:$B$114</c:f>
              <c:numCache>
                <c:formatCode>General</c:formatCode>
                <c:ptCount val="10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measures'!$F$14:$F$114</c:f>
              <c:numCache>
                <c:formatCode>General</c:formatCode>
                <c:ptCount val="101"/>
                <c:pt idx="0">
                  <c:v>-316</c:v>
                </c:pt>
                <c:pt idx="1">
                  <c:v>-314.56</c:v>
                </c:pt>
                <c:pt idx="2">
                  <c:v>-313.12</c:v>
                </c:pt>
                <c:pt idx="3">
                  <c:v>-311.68</c:v>
                </c:pt>
                <c:pt idx="4">
                  <c:v>-310.24</c:v>
                </c:pt>
                <c:pt idx="5">
                  <c:v>-308.8</c:v>
                </c:pt>
                <c:pt idx="6">
                  <c:v>-307.36</c:v>
                </c:pt>
                <c:pt idx="7">
                  <c:v>-305.92</c:v>
                </c:pt>
                <c:pt idx="8">
                  <c:v>-304.48</c:v>
                </c:pt>
                <c:pt idx="9">
                  <c:v>-303.04000000000002</c:v>
                </c:pt>
                <c:pt idx="10">
                  <c:v>-301.60000000000002</c:v>
                </c:pt>
                <c:pt idx="11">
                  <c:v>-300.15999999999997</c:v>
                </c:pt>
                <c:pt idx="12">
                  <c:v>-298.71999999999997</c:v>
                </c:pt>
                <c:pt idx="13">
                  <c:v>-297.27999999999997</c:v>
                </c:pt>
                <c:pt idx="14">
                  <c:v>-295.83999999999997</c:v>
                </c:pt>
                <c:pt idx="15">
                  <c:v>-294.39999999999998</c:v>
                </c:pt>
                <c:pt idx="16">
                  <c:v>-292.95999999999998</c:v>
                </c:pt>
                <c:pt idx="17">
                  <c:v>-291.52</c:v>
                </c:pt>
                <c:pt idx="18">
                  <c:v>-290.08</c:v>
                </c:pt>
                <c:pt idx="19">
                  <c:v>-288.64</c:v>
                </c:pt>
                <c:pt idx="20">
                  <c:v>-287.2</c:v>
                </c:pt>
                <c:pt idx="21">
                  <c:v>-285.76</c:v>
                </c:pt>
                <c:pt idx="22">
                  <c:v>-284.32</c:v>
                </c:pt>
                <c:pt idx="23">
                  <c:v>-282.88</c:v>
                </c:pt>
                <c:pt idx="24">
                  <c:v>-281.44</c:v>
                </c:pt>
                <c:pt idx="25">
                  <c:v>-280</c:v>
                </c:pt>
                <c:pt idx="26">
                  <c:v>-278.55999999999995</c:v>
                </c:pt>
                <c:pt idx="27">
                  <c:v>-277.12</c:v>
                </c:pt>
                <c:pt idx="28">
                  <c:v>-275.67999999999995</c:v>
                </c:pt>
                <c:pt idx="29">
                  <c:v>-274.23999999999995</c:v>
                </c:pt>
                <c:pt idx="30">
                  <c:v>-272.79999999999995</c:v>
                </c:pt>
                <c:pt idx="31">
                  <c:v>-271.35999999999996</c:v>
                </c:pt>
                <c:pt idx="32">
                  <c:v>-269.91999999999996</c:v>
                </c:pt>
                <c:pt idx="33">
                  <c:v>-268.47999999999996</c:v>
                </c:pt>
                <c:pt idx="34">
                  <c:v>-267.03999999999996</c:v>
                </c:pt>
                <c:pt idx="35">
                  <c:v>-265.59999999999997</c:v>
                </c:pt>
                <c:pt idx="36">
                  <c:v>-264.15999999999997</c:v>
                </c:pt>
                <c:pt idx="37">
                  <c:v>-262.71999999999997</c:v>
                </c:pt>
                <c:pt idx="38">
                  <c:v>-261.27999999999997</c:v>
                </c:pt>
                <c:pt idx="39">
                  <c:v>-259.83999999999997</c:v>
                </c:pt>
                <c:pt idx="40">
                  <c:v>-258.39999999999998</c:v>
                </c:pt>
                <c:pt idx="41">
                  <c:v>-256.95999999999998</c:v>
                </c:pt>
                <c:pt idx="42">
                  <c:v>-255.51999999999995</c:v>
                </c:pt>
                <c:pt idx="43">
                  <c:v>-254.07999999999996</c:v>
                </c:pt>
                <c:pt idx="44">
                  <c:v>-252.63999999999996</c:v>
                </c:pt>
                <c:pt idx="45">
                  <c:v>-251.19999999999996</c:v>
                </c:pt>
                <c:pt idx="46">
                  <c:v>-249.75999999999993</c:v>
                </c:pt>
                <c:pt idx="47">
                  <c:v>-248.31999999999994</c:v>
                </c:pt>
                <c:pt idx="48">
                  <c:v>-246.87999999999994</c:v>
                </c:pt>
                <c:pt idx="49">
                  <c:v>-245.43999999999994</c:v>
                </c:pt>
                <c:pt idx="50">
                  <c:v>-243.99999999999994</c:v>
                </c:pt>
                <c:pt idx="51">
                  <c:v>-242.55999999999995</c:v>
                </c:pt>
                <c:pt idx="52">
                  <c:v>-241.11999999999995</c:v>
                </c:pt>
                <c:pt idx="53">
                  <c:v>-239.67999999999995</c:v>
                </c:pt>
                <c:pt idx="54">
                  <c:v>-238.23999999999995</c:v>
                </c:pt>
                <c:pt idx="55">
                  <c:v>-236.79999999999995</c:v>
                </c:pt>
                <c:pt idx="56">
                  <c:v>-235.35999999999996</c:v>
                </c:pt>
                <c:pt idx="57">
                  <c:v>-233.91999999999993</c:v>
                </c:pt>
                <c:pt idx="58">
                  <c:v>-232.47999999999993</c:v>
                </c:pt>
                <c:pt idx="59">
                  <c:v>-231.03999999999994</c:v>
                </c:pt>
                <c:pt idx="60">
                  <c:v>-229.59999999999994</c:v>
                </c:pt>
                <c:pt idx="61">
                  <c:v>-228.15999999999994</c:v>
                </c:pt>
                <c:pt idx="62">
                  <c:v>-226.71999999999991</c:v>
                </c:pt>
                <c:pt idx="63">
                  <c:v>-225.27999999999992</c:v>
                </c:pt>
                <c:pt idx="64">
                  <c:v>-223.83999999999992</c:v>
                </c:pt>
                <c:pt idx="65">
                  <c:v>-222.39999999999992</c:v>
                </c:pt>
                <c:pt idx="66">
                  <c:v>-220.95999999999992</c:v>
                </c:pt>
                <c:pt idx="67">
                  <c:v>-219.51999999999992</c:v>
                </c:pt>
                <c:pt idx="68">
                  <c:v>-218.07999999999993</c:v>
                </c:pt>
                <c:pt idx="69">
                  <c:v>-216.63999999999993</c:v>
                </c:pt>
                <c:pt idx="70">
                  <c:v>-215.19999999999996</c:v>
                </c:pt>
                <c:pt idx="71">
                  <c:v>-213.75999999999996</c:v>
                </c:pt>
                <c:pt idx="72">
                  <c:v>-212.31999999999996</c:v>
                </c:pt>
                <c:pt idx="73">
                  <c:v>-210.88</c:v>
                </c:pt>
                <c:pt idx="74">
                  <c:v>-209.44</c:v>
                </c:pt>
                <c:pt idx="75">
                  <c:v>-208</c:v>
                </c:pt>
                <c:pt idx="76">
                  <c:v>-206.56</c:v>
                </c:pt>
                <c:pt idx="77">
                  <c:v>-205.12</c:v>
                </c:pt>
                <c:pt idx="78">
                  <c:v>-203.68000000000004</c:v>
                </c:pt>
                <c:pt idx="79">
                  <c:v>-202.24000000000004</c:v>
                </c:pt>
                <c:pt idx="80">
                  <c:v>-200.80000000000004</c:v>
                </c:pt>
                <c:pt idx="81">
                  <c:v>-199.36000000000007</c:v>
                </c:pt>
                <c:pt idx="82">
                  <c:v>-197.92000000000007</c:v>
                </c:pt>
                <c:pt idx="83">
                  <c:v>-196.48000000000008</c:v>
                </c:pt>
                <c:pt idx="84">
                  <c:v>-195.04000000000008</c:v>
                </c:pt>
                <c:pt idx="85">
                  <c:v>-193.60000000000008</c:v>
                </c:pt>
                <c:pt idx="86">
                  <c:v>-192.16000000000011</c:v>
                </c:pt>
                <c:pt idx="87">
                  <c:v>-190.72000000000011</c:v>
                </c:pt>
                <c:pt idx="88">
                  <c:v>-189.28000000000011</c:v>
                </c:pt>
                <c:pt idx="89">
                  <c:v>-187.84000000000015</c:v>
                </c:pt>
                <c:pt idx="90">
                  <c:v>-186.40000000000015</c:v>
                </c:pt>
                <c:pt idx="91">
                  <c:v>-184.96000000000015</c:v>
                </c:pt>
                <c:pt idx="92">
                  <c:v>-183.52000000000015</c:v>
                </c:pt>
                <c:pt idx="93">
                  <c:v>-182.08000000000015</c:v>
                </c:pt>
                <c:pt idx="94">
                  <c:v>-180.64000000000019</c:v>
                </c:pt>
                <c:pt idx="95">
                  <c:v>-179.20000000000019</c:v>
                </c:pt>
                <c:pt idx="96">
                  <c:v>-177.76000000000019</c:v>
                </c:pt>
                <c:pt idx="97">
                  <c:v>-176.32000000000022</c:v>
                </c:pt>
                <c:pt idx="98">
                  <c:v>-174.88000000000022</c:v>
                </c:pt>
                <c:pt idx="99">
                  <c:v>-173.44000000000023</c:v>
                </c:pt>
                <c:pt idx="100">
                  <c:v>-172.00000000000023</c:v>
                </c:pt>
              </c:numCache>
            </c:numRef>
          </c:yVal>
        </c:ser>
        <c:ser>
          <c:idx val="0"/>
          <c:order val="2"/>
          <c:tx>
            <c:v>no tax budget line</c:v>
          </c:tx>
          <c:spPr>
            <a:ln w="635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'EB measures'!$B$14:$B$114</c:f>
              <c:numCache>
                <c:formatCode>General</c:formatCode>
                <c:ptCount val="10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measures'!$C$14:$C$114</c:f>
              <c:numCache>
                <c:formatCode>General</c:formatCode>
                <c:ptCount val="101"/>
                <c:pt idx="0">
                  <c:v>0</c:v>
                </c:pt>
                <c:pt idx="1">
                  <c:v>1.44</c:v>
                </c:pt>
                <c:pt idx="2">
                  <c:v>2.88</c:v>
                </c:pt>
                <c:pt idx="3">
                  <c:v>4.32</c:v>
                </c:pt>
                <c:pt idx="4">
                  <c:v>5.76</c:v>
                </c:pt>
                <c:pt idx="5">
                  <c:v>7.1999999999999993</c:v>
                </c:pt>
                <c:pt idx="6">
                  <c:v>8.64</c:v>
                </c:pt>
                <c:pt idx="7">
                  <c:v>10.08</c:v>
                </c:pt>
                <c:pt idx="8">
                  <c:v>11.52</c:v>
                </c:pt>
                <c:pt idx="9">
                  <c:v>12.96</c:v>
                </c:pt>
                <c:pt idx="10">
                  <c:v>14.400000000000002</c:v>
                </c:pt>
                <c:pt idx="11">
                  <c:v>15.840000000000003</c:v>
                </c:pt>
                <c:pt idx="12">
                  <c:v>17.280000000000005</c:v>
                </c:pt>
                <c:pt idx="13">
                  <c:v>18.720000000000006</c:v>
                </c:pt>
                <c:pt idx="14">
                  <c:v>20.160000000000007</c:v>
                </c:pt>
                <c:pt idx="15">
                  <c:v>21.600000000000009</c:v>
                </c:pt>
                <c:pt idx="16">
                  <c:v>23.04000000000001</c:v>
                </c:pt>
                <c:pt idx="17">
                  <c:v>24.480000000000011</c:v>
                </c:pt>
                <c:pt idx="18">
                  <c:v>25.920000000000012</c:v>
                </c:pt>
                <c:pt idx="19">
                  <c:v>27.360000000000014</c:v>
                </c:pt>
                <c:pt idx="20">
                  <c:v>28.800000000000015</c:v>
                </c:pt>
                <c:pt idx="21">
                  <c:v>30.240000000000016</c:v>
                </c:pt>
                <c:pt idx="22">
                  <c:v>31.680000000000017</c:v>
                </c:pt>
                <c:pt idx="23">
                  <c:v>33.120000000000019</c:v>
                </c:pt>
                <c:pt idx="24">
                  <c:v>34.560000000000016</c:v>
                </c:pt>
                <c:pt idx="25">
                  <c:v>36.000000000000021</c:v>
                </c:pt>
                <c:pt idx="26">
                  <c:v>37.440000000000026</c:v>
                </c:pt>
                <c:pt idx="27">
                  <c:v>38.880000000000024</c:v>
                </c:pt>
                <c:pt idx="28">
                  <c:v>40.320000000000022</c:v>
                </c:pt>
                <c:pt idx="29">
                  <c:v>41.760000000000026</c:v>
                </c:pt>
                <c:pt idx="30">
                  <c:v>43.200000000000031</c:v>
                </c:pt>
                <c:pt idx="31">
                  <c:v>44.640000000000029</c:v>
                </c:pt>
                <c:pt idx="32">
                  <c:v>46.080000000000027</c:v>
                </c:pt>
                <c:pt idx="33">
                  <c:v>47.520000000000032</c:v>
                </c:pt>
                <c:pt idx="34">
                  <c:v>48.960000000000036</c:v>
                </c:pt>
                <c:pt idx="35">
                  <c:v>50.400000000000034</c:v>
                </c:pt>
                <c:pt idx="36">
                  <c:v>51.840000000000032</c:v>
                </c:pt>
                <c:pt idx="37">
                  <c:v>53.280000000000037</c:v>
                </c:pt>
                <c:pt idx="38">
                  <c:v>54.720000000000041</c:v>
                </c:pt>
                <c:pt idx="39">
                  <c:v>56.160000000000039</c:v>
                </c:pt>
                <c:pt idx="40">
                  <c:v>57.600000000000037</c:v>
                </c:pt>
                <c:pt idx="41">
                  <c:v>59.040000000000042</c:v>
                </c:pt>
                <c:pt idx="42">
                  <c:v>60.480000000000047</c:v>
                </c:pt>
                <c:pt idx="43">
                  <c:v>61.920000000000044</c:v>
                </c:pt>
                <c:pt idx="44">
                  <c:v>63.360000000000042</c:v>
                </c:pt>
                <c:pt idx="45">
                  <c:v>64.80000000000004</c:v>
                </c:pt>
                <c:pt idx="46">
                  <c:v>66.240000000000052</c:v>
                </c:pt>
                <c:pt idx="47">
                  <c:v>67.680000000000049</c:v>
                </c:pt>
                <c:pt idx="48">
                  <c:v>69.120000000000047</c:v>
                </c:pt>
                <c:pt idx="49">
                  <c:v>70.560000000000059</c:v>
                </c:pt>
                <c:pt idx="50">
                  <c:v>72.000000000000057</c:v>
                </c:pt>
                <c:pt idx="51">
                  <c:v>73.440000000000055</c:v>
                </c:pt>
                <c:pt idx="52">
                  <c:v>74.880000000000052</c:v>
                </c:pt>
                <c:pt idx="53">
                  <c:v>76.32000000000005</c:v>
                </c:pt>
                <c:pt idx="54">
                  <c:v>77.760000000000062</c:v>
                </c:pt>
                <c:pt idx="55">
                  <c:v>79.20000000000006</c:v>
                </c:pt>
                <c:pt idx="56">
                  <c:v>80.640000000000057</c:v>
                </c:pt>
                <c:pt idx="57">
                  <c:v>82.080000000000069</c:v>
                </c:pt>
                <c:pt idx="58">
                  <c:v>83.520000000000067</c:v>
                </c:pt>
                <c:pt idx="59">
                  <c:v>84.960000000000065</c:v>
                </c:pt>
                <c:pt idx="60">
                  <c:v>86.400000000000063</c:v>
                </c:pt>
                <c:pt idx="61">
                  <c:v>87.84000000000006</c:v>
                </c:pt>
                <c:pt idx="62">
                  <c:v>89.280000000000072</c:v>
                </c:pt>
                <c:pt idx="63">
                  <c:v>90.72000000000007</c:v>
                </c:pt>
                <c:pt idx="64">
                  <c:v>92.160000000000068</c:v>
                </c:pt>
                <c:pt idx="65">
                  <c:v>93.60000000000008</c:v>
                </c:pt>
                <c:pt idx="66">
                  <c:v>95.040000000000077</c:v>
                </c:pt>
                <c:pt idx="67">
                  <c:v>96.480000000000075</c:v>
                </c:pt>
                <c:pt idx="68">
                  <c:v>97.920000000000073</c:v>
                </c:pt>
                <c:pt idx="69">
                  <c:v>99.360000000000056</c:v>
                </c:pt>
                <c:pt idx="70">
                  <c:v>100.80000000000004</c:v>
                </c:pt>
                <c:pt idx="71">
                  <c:v>102.24000000000004</c:v>
                </c:pt>
                <c:pt idx="72">
                  <c:v>103.68000000000004</c:v>
                </c:pt>
                <c:pt idx="73">
                  <c:v>105.12000000000002</c:v>
                </c:pt>
                <c:pt idx="74">
                  <c:v>106.56</c:v>
                </c:pt>
                <c:pt idx="75">
                  <c:v>108</c:v>
                </c:pt>
                <c:pt idx="76">
                  <c:v>109.44</c:v>
                </c:pt>
                <c:pt idx="77">
                  <c:v>110.87999999999998</c:v>
                </c:pt>
                <c:pt idx="78">
                  <c:v>112.31999999999996</c:v>
                </c:pt>
                <c:pt idx="79">
                  <c:v>113.75999999999996</c:v>
                </c:pt>
                <c:pt idx="80">
                  <c:v>115.19999999999996</c:v>
                </c:pt>
                <c:pt idx="81">
                  <c:v>116.63999999999994</c:v>
                </c:pt>
                <c:pt idx="82">
                  <c:v>118.07999999999993</c:v>
                </c:pt>
                <c:pt idx="83">
                  <c:v>119.51999999999992</c:v>
                </c:pt>
                <c:pt idx="84">
                  <c:v>120.95999999999992</c:v>
                </c:pt>
                <c:pt idx="85">
                  <c:v>122.39999999999991</c:v>
                </c:pt>
                <c:pt idx="86">
                  <c:v>123.83999999999989</c:v>
                </c:pt>
                <c:pt idx="87">
                  <c:v>125.27999999999989</c:v>
                </c:pt>
                <c:pt idx="88">
                  <c:v>126.71999999999989</c:v>
                </c:pt>
                <c:pt idx="89">
                  <c:v>128.15999999999985</c:v>
                </c:pt>
                <c:pt idx="90">
                  <c:v>129.59999999999985</c:v>
                </c:pt>
                <c:pt idx="91">
                  <c:v>131.03999999999985</c:v>
                </c:pt>
                <c:pt idx="92">
                  <c:v>132.47999999999985</c:v>
                </c:pt>
                <c:pt idx="93">
                  <c:v>133.91999999999985</c:v>
                </c:pt>
                <c:pt idx="94">
                  <c:v>135.35999999999981</c:v>
                </c:pt>
                <c:pt idx="95">
                  <c:v>136.79999999999981</c:v>
                </c:pt>
                <c:pt idx="96">
                  <c:v>138.23999999999981</c:v>
                </c:pt>
                <c:pt idx="97">
                  <c:v>139.67999999999978</c:v>
                </c:pt>
                <c:pt idx="98">
                  <c:v>141.11999999999978</c:v>
                </c:pt>
                <c:pt idx="99">
                  <c:v>142.55999999999977</c:v>
                </c:pt>
                <c:pt idx="100">
                  <c:v>143.99999999999977</c:v>
                </c:pt>
              </c:numCache>
            </c:numRef>
          </c:yVal>
        </c:ser>
        <c:ser>
          <c:idx val="1"/>
          <c:order val="3"/>
          <c:tx>
            <c:v>budget line with tax</c:v>
          </c:tx>
          <c:spPr>
            <a:ln w="635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'EB measures'!$B$14:$B$114</c:f>
              <c:numCache>
                <c:formatCode>General</c:formatCode>
                <c:ptCount val="10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measures'!$D$14:$D$114</c:f>
              <c:numCache>
                <c:formatCode>General</c:formatCode>
                <c:ptCount val="101"/>
                <c:pt idx="0">
                  <c:v>0</c:v>
                </c:pt>
                <c:pt idx="1">
                  <c:v>0.96</c:v>
                </c:pt>
                <c:pt idx="2">
                  <c:v>1.92</c:v>
                </c:pt>
                <c:pt idx="3">
                  <c:v>2.88</c:v>
                </c:pt>
                <c:pt idx="4">
                  <c:v>3.84</c:v>
                </c:pt>
                <c:pt idx="5">
                  <c:v>4.8</c:v>
                </c:pt>
                <c:pt idx="6">
                  <c:v>5.76</c:v>
                </c:pt>
                <c:pt idx="7">
                  <c:v>6.72</c:v>
                </c:pt>
                <c:pt idx="8">
                  <c:v>7.68</c:v>
                </c:pt>
                <c:pt idx="9">
                  <c:v>8.64</c:v>
                </c:pt>
                <c:pt idx="10">
                  <c:v>9.6000000000000014</c:v>
                </c:pt>
                <c:pt idx="11">
                  <c:v>10.560000000000002</c:v>
                </c:pt>
                <c:pt idx="12">
                  <c:v>11.520000000000003</c:v>
                </c:pt>
                <c:pt idx="13">
                  <c:v>12.480000000000004</c:v>
                </c:pt>
                <c:pt idx="14">
                  <c:v>13.440000000000005</c:v>
                </c:pt>
                <c:pt idx="15">
                  <c:v>14.400000000000006</c:v>
                </c:pt>
                <c:pt idx="16">
                  <c:v>15.360000000000007</c:v>
                </c:pt>
                <c:pt idx="17">
                  <c:v>16.320000000000007</c:v>
                </c:pt>
                <c:pt idx="18">
                  <c:v>17.280000000000008</c:v>
                </c:pt>
                <c:pt idx="19">
                  <c:v>18.240000000000009</c:v>
                </c:pt>
                <c:pt idx="20">
                  <c:v>19.20000000000001</c:v>
                </c:pt>
                <c:pt idx="21">
                  <c:v>20.160000000000011</c:v>
                </c:pt>
                <c:pt idx="22">
                  <c:v>21.120000000000012</c:v>
                </c:pt>
                <c:pt idx="23">
                  <c:v>22.080000000000013</c:v>
                </c:pt>
                <c:pt idx="24">
                  <c:v>23.040000000000013</c:v>
                </c:pt>
                <c:pt idx="25">
                  <c:v>24.000000000000014</c:v>
                </c:pt>
                <c:pt idx="26">
                  <c:v>24.960000000000015</c:v>
                </c:pt>
                <c:pt idx="27">
                  <c:v>25.920000000000016</c:v>
                </c:pt>
                <c:pt idx="28">
                  <c:v>26.880000000000017</c:v>
                </c:pt>
                <c:pt idx="29">
                  <c:v>27.840000000000018</c:v>
                </c:pt>
                <c:pt idx="30">
                  <c:v>28.800000000000018</c:v>
                </c:pt>
                <c:pt idx="31">
                  <c:v>29.760000000000019</c:v>
                </c:pt>
                <c:pt idx="32">
                  <c:v>30.72000000000002</c:v>
                </c:pt>
                <c:pt idx="33">
                  <c:v>31.680000000000021</c:v>
                </c:pt>
                <c:pt idx="34">
                  <c:v>32.640000000000022</c:v>
                </c:pt>
                <c:pt idx="35">
                  <c:v>33.600000000000023</c:v>
                </c:pt>
                <c:pt idx="36">
                  <c:v>34.560000000000024</c:v>
                </c:pt>
                <c:pt idx="37">
                  <c:v>35.520000000000024</c:v>
                </c:pt>
                <c:pt idx="38">
                  <c:v>36.480000000000025</c:v>
                </c:pt>
                <c:pt idx="39">
                  <c:v>37.440000000000026</c:v>
                </c:pt>
                <c:pt idx="40">
                  <c:v>38.400000000000027</c:v>
                </c:pt>
                <c:pt idx="41">
                  <c:v>39.360000000000028</c:v>
                </c:pt>
                <c:pt idx="42">
                  <c:v>40.320000000000029</c:v>
                </c:pt>
                <c:pt idx="43">
                  <c:v>41.28000000000003</c:v>
                </c:pt>
                <c:pt idx="44">
                  <c:v>42.24000000000003</c:v>
                </c:pt>
                <c:pt idx="45">
                  <c:v>43.200000000000031</c:v>
                </c:pt>
                <c:pt idx="46">
                  <c:v>44.160000000000032</c:v>
                </c:pt>
                <c:pt idx="47">
                  <c:v>45.120000000000033</c:v>
                </c:pt>
                <c:pt idx="48">
                  <c:v>46.080000000000034</c:v>
                </c:pt>
                <c:pt idx="49">
                  <c:v>47.040000000000035</c:v>
                </c:pt>
                <c:pt idx="50">
                  <c:v>48.000000000000036</c:v>
                </c:pt>
                <c:pt idx="51">
                  <c:v>48.960000000000036</c:v>
                </c:pt>
                <c:pt idx="52">
                  <c:v>49.920000000000037</c:v>
                </c:pt>
                <c:pt idx="53">
                  <c:v>50.880000000000038</c:v>
                </c:pt>
                <c:pt idx="54">
                  <c:v>51.840000000000039</c:v>
                </c:pt>
                <c:pt idx="55">
                  <c:v>52.80000000000004</c:v>
                </c:pt>
                <c:pt idx="56">
                  <c:v>53.760000000000041</c:v>
                </c:pt>
                <c:pt idx="57">
                  <c:v>54.720000000000041</c:v>
                </c:pt>
                <c:pt idx="58">
                  <c:v>55.680000000000042</c:v>
                </c:pt>
                <c:pt idx="59">
                  <c:v>56.640000000000043</c:v>
                </c:pt>
                <c:pt idx="60">
                  <c:v>57.600000000000044</c:v>
                </c:pt>
                <c:pt idx="61">
                  <c:v>58.560000000000045</c:v>
                </c:pt>
                <c:pt idx="62">
                  <c:v>59.520000000000046</c:v>
                </c:pt>
                <c:pt idx="63">
                  <c:v>60.480000000000047</c:v>
                </c:pt>
                <c:pt idx="64">
                  <c:v>61.440000000000047</c:v>
                </c:pt>
                <c:pt idx="65">
                  <c:v>62.400000000000048</c:v>
                </c:pt>
                <c:pt idx="66">
                  <c:v>63.360000000000049</c:v>
                </c:pt>
                <c:pt idx="67">
                  <c:v>64.32000000000005</c:v>
                </c:pt>
                <c:pt idx="68">
                  <c:v>65.280000000000044</c:v>
                </c:pt>
                <c:pt idx="69">
                  <c:v>66.240000000000038</c:v>
                </c:pt>
                <c:pt idx="70">
                  <c:v>67.200000000000031</c:v>
                </c:pt>
                <c:pt idx="71">
                  <c:v>68.160000000000025</c:v>
                </c:pt>
                <c:pt idx="72">
                  <c:v>69.120000000000019</c:v>
                </c:pt>
                <c:pt idx="73">
                  <c:v>70.080000000000013</c:v>
                </c:pt>
                <c:pt idx="74">
                  <c:v>71.040000000000006</c:v>
                </c:pt>
                <c:pt idx="75">
                  <c:v>72</c:v>
                </c:pt>
                <c:pt idx="76">
                  <c:v>72.959999999999994</c:v>
                </c:pt>
                <c:pt idx="77">
                  <c:v>73.919999999999987</c:v>
                </c:pt>
                <c:pt idx="78">
                  <c:v>74.879999999999981</c:v>
                </c:pt>
                <c:pt idx="79">
                  <c:v>75.839999999999975</c:v>
                </c:pt>
                <c:pt idx="80">
                  <c:v>76.799999999999969</c:v>
                </c:pt>
                <c:pt idx="81">
                  <c:v>77.759999999999962</c:v>
                </c:pt>
                <c:pt idx="82">
                  <c:v>78.719999999999956</c:v>
                </c:pt>
                <c:pt idx="83">
                  <c:v>79.67999999999995</c:v>
                </c:pt>
                <c:pt idx="84">
                  <c:v>80.639999999999944</c:v>
                </c:pt>
                <c:pt idx="85">
                  <c:v>81.599999999999937</c:v>
                </c:pt>
                <c:pt idx="86">
                  <c:v>82.559999999999931</c:v>
                </c:pt>
                <c:pt idx="87">
                  <c:v>83.519999999999925</c:v>
                </c:pt>
                <c:pt idx="88">
                  <c:v>84.479999999999919</c:v>
                </c:pt>
                <c:pt idx="89">
                  <c:v>85.439999999999912</c:v>
                </c:pt>
                <c:pt idx="90">
                  <c:v>86.399999999999906</c:v>
                </c:pt>
                <c:pt idx="91">
                  <c:v>87.3599999999999</c:v>
                </c:pt>
                <c:pt idx="92">
                  <c:v>88.319999999999894</c:v>
                </c:pt>
                <c:pt idx="93">
                  <c:v>89.279999999999887</c:v>
                </c:pt>
                <c:pt idx="94">
                  <c:v>90.239999999999881</c:v>
                </c:pt>
                <c:pt idx="95">
                  <c:v>91.199999999999875</c:v>
                </c:pt>
                <c:pt idx="96">
                  <c:v>92.159999999999869</c:v>
                </c:pt>
                <c:pt idx="97">
                  <c:v>93.119999999999862</c:v>
                </c:pt>
                <c:pt idx="98">
                  <c:v>94.079999999999856</c:v>
                </c:pt>
                <c:pt idx="99">
                  <c:v>95.03999999999985</c:v>
                </c:pt>
                <c:pt idx="100">
                  <c:v>95.999999999999844</c:v>
                </c:pt>
              </c:numCache>
            </c:numRef>
          </c:yVal>
        </c:ser>
        <c:ser>
          <c:idx val="2"/>
          <c:order val="4"/>
          <c:tx>
            <c:v>IC no tax</c:v>
          </c:tx>
          <c:spPr>
            <a:ln w="63500">
              <a:solidFill>
                <a:srgbClr val="1F3651"/>
              </a:solidFill>
            </a:ln>
          </c:spPr>
          <c:marker>
            <c:symbol val="none"/>
          </c:marker>
          <c:xVal>
            <c:numRef>
              <c:f>'EB measures'!$B$14:$B$113</c:f>
              <c:numCache>
                <c:formatCode>General</c:formatCode>
                <c:ptCount val="100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</c:numCache>
            </c:numRef>
          </c:xVal>
          <c:yVal>
            <c:numRef>
              <c:f>'EB measures'!$K$14:$K$113</c:f>
              <c:numCache>
                <c:formatCode>General</c:formatCode>
                <c:ptCount val="100"/>
                <c:pt idx="0">
                  <c:v>36.000000000000021</c:v>
                </c:pt>
                <c:pt idx="1">
                  <c:v>36.363636363636381</c:v>
                </c:pt>
                <c:pt idx="2">
                  <c:v>36.734693877551038</c:v>
                </c:pt>
                <c:pt idx="3">
                  <c:v>37.113402061855687</c:v>
                </c:pt>
                <c:pt idx="4">
                  <c:v>37.500000000000021</c:v>
                </c:pt>
                <c:pt idx="5">
                  <c:v>37.894736842105281</c:v>
                </c:pt>
                <c:pt idx="6">
                  <c:v>38.297872340425556</c:v>
                </c:pt>
                <c:pt idx="7">
                  <c:v>38.709677419354854</c:v>
                </c:pt>
                <c:pt idx="8">
                  <c:v>39.130434782608717</c:v>
                </c:pt>
                <c:pt idx="9">
                  <c:v>39.560439560439583</c:v>
                </c:pt>
                <c:pt idx="10">
                  <c:v>40.000000000000014</c:v>
                </c:pt>
                <c:pt idx="11">
                  <c:v>40.449438202247215</c:v>
                </c:pt>
                <c:pt idx="12">
                  <c:v>40.909090909090935</c:v>
                </c:pt>
                <c:pt idx="13">
                  <c:v>41.379310344827623</c:v>
                </c:pt>
                <c:pt idx="14">
                  <c:v>41.860465116279094</c:v>
                </c:pt>
                <c:pt idx="15">
                  <c:v>42.352941176470615</c:v>
                </c:pt>
                <c:pt idx="16">
                  <c:v>42.85714285714289</c:v>
                </c:pt>
                <c:pt idx="17">
                  <c:v>43.373493975903642</c:v>
                </c:pt>
                <c:pt idx="18">
                  <c:v>43.902439024390269</c:v>
                </c:pt>
                <c:pt idx="19">
                  <c:v>44.444444444444457</c:v>
                </c:pt>
                <c:pt idx="20">
                  <c:v>45.000000000000028</c:v>
                </c:pt>
                <c:pt idx="21">
                  <c:v>45.56962025316458</c:v>
                </c:pt>
                <c:pt idx="22">
                  <c:v>46.153846153846196</c:v>
                </c:pt>
                <c:pt idx="23">
                  <c:v>46.753246753246792</c:v>
                </c:pt>
                <c:pt idx="24">
                  <c:v>47.368421052631625</c:v>
                </c:pt>
                <c:pt idx="25">
                  <c:v>48.000000000000028</c:v>
                </c:pt>
                <c:pt idx="26">
                  <c:v>48.648648648648681</c:v>
                </c:pt>
                <c:pt idx="27">
                  <c:v>49.315068493150712</c:v>
                </c:pt>
                <c:pt idx="28">
                  <c:v>50.000000000000043</c:v>
                </c:pt>
                <c:pt idx="29">
                  <c:v>50.704225352112715</c:v>
                </c:pt>
                <c:pt idx="30">
                  <c:v>51.428571428571466</c:v>
                </c:pt>
                <c:pt idx="31">
                  <c:v>52.173913043478315</c:v>
                </c:pt>
                <c:pt idx="32">
                  <c:v>52.941176470588282</c:v>
                </c:pt>
                <c:pt idx="33">
                  <c:v>53.731343283582142</c:v>
                </c:pt>
                <c:pt idx="34">
                  <c:v>54.545454545454596</c:v>
                </c:pt>
                <c:pt idx="35">
                  <c:v>55.384615384615429</c:v>
                </c:pt>
                <c:pt idx="36">
                  <c:v>56.250000000000057</c:v>
                </c:pt>
                <c:pt idx="37">
                  <c:v>57.14285714285721</c:v>
                </c:pt>
                <c:pt idx="38">
                  <c:v>58.064516129032313</c:v>
                </c:pt>
                <c:pt idx="39">
                  <c:v>59.016393442622999</c:v>
                </c:pt>
                <c:pt idx="40">
                  <c:v>60.000000000000057</c:v>
                </c:pt>
                <c:pt idx="41">
                  <c:v>61.016949152542431</c:v>
                </c:pt>
                <c:pt idx="42">
                  <c:v>62.068965517241445</c:v>
                </c:pt>
                <c:pt idx="43">
                  <c:v>63.157894736842174</c:v>
                </c:pt>
                <c:pt idx="44">
                  <c:v>64.285714285714363</c:v>
                </c:pt>
                <c:pt idx="45">
                  <c:v>65.454545454545539</c:v>
                </c:pt>
                <c:pt idx="46">
                  <c:v>66.666666666666757</c:v>
                </c:pt>
                <c:pt idx="47">
                  <c:v>67.92452830188688</c:v>
                </c:pt>
                <c:pt idx="48">
                  <c:v>69.230769230769312</c:v>
                </c:pt>
                <c:pt idx="49">
                  <c:v>70.588235294117737</c:v>
                </c:pt>
                <c:pt idx="50">
                  <c:v>72.000000000000071</c:v>
                </c:pt>
                <c:pt idx="51">
                  <c:v>73.469387755102133</c:v>
                </c:pt>
                <c:pt idx="52">
                  <c:v>75.000000000000114</c:v>
                </c:pt>
                <c:pt idx="53">
                  <c:v>76.595744680851169</c:v>
                </c:pt>
                <c:pt idx="54">
                  <c:v>78.260869565217519</c:v>
                </c:pt>
                <c:pt idx="55">
                  <c:v>80.000000000000128</c:v>
                </c:pt>
                <c:pt idx="56">
                  <c:v>81.818181818181969</c:v>
                </c:pt>
                <c:pt idx="57">
                  <c:v>83.72093023255826</c:v>
                </c:pt>
                <c:pt idx="58">
                  <c:v>85.71428571428585</c:v>
                </c:pt>
                <c:pt idx="59">
                  <c:v>87.804878048780637</c:v>
                </c:pt>
                <c:pt idx="60">
                  <c:v>90.000000000000142</c:v>
                </c:pt>
                <c:pt idx="61">
                  <c:v>92.307692307692477</c:v>
                </c:pt>
                <c:pt idx="62">
                  <c:v>94.736842105263349</c:v>
                </c:pt>
                <c:pt idx="63">
                  <c:v>97.297297297297476</c:v>
                </c:pt>
                <c:pt idx="64">
                  <c:v>100.00000000000021</c:v>
                </c:pt>
                <c:pt idx="65">
                  <c:v>102.85714285714305</c:v>
                </c:pt>
                <c:pt idx="66">
                  <c:v>105.88235294117671</c:v>
                </c:pt>
                <c:pt idx="67">
                  <c:v>109.09090909090929</c:v>
                </c:pt>
                <c:pt idx="68">
                  <c:v>112.5000000000002</c:v>
                </c:pt>
                <c:pt idx="69">
                  <c:v>116.12903225806474</c:v>
                </c:pt>
                <c:pt idx="70">
                  <c:v>120.0000000000002</c:v>
                </c:pt>
                <c:pt idx="71">
                  <c:v>124.13793103448293</c:v>
                </c:pt>
                <c:pt idx="72">
                  <c:v>128.57142857142875</c:v>
                </c:pt>
                <c:pt idx="73">
                  <c:v>133.33333333333348</c:v>
                </c:pt>
                <c:pt idx="74">
                  <c:v>138.46153846153859</c:v>
                </c:pt>
                <c:pt idx="75">
                  <c:v>144.00000000000009</c:v>
                </c:pt>
                <c:pt idx="76">
                  <c:v>150.00000000000003</c:v>
                </c:pt>
                <c:pt idx="77">
                  <c:v>156.52173913043478</c:v>
                </c:pt>
                <c:pt idx="78">
                  <c:v>163.63636363636357</c:v>
                </c:pt>
                <c:pt idx="79">
                  <c:v>171.42857142857133</c:v>
                </c:pt>
                <c:pt idx="80">
                  <c:v>179.99999999999983</c:v>
                </c:pt>
                <c:pt idx="81">
                  <c:v>189.47368421052602</c:v>
                </c:pt>
                <c:pt idx="82">
                  <c:v>199.9999999999996</c:v>
                </c:pt>
                <c:pt idx="83">
                  <c:v>211.76470588235242</c:v>
                </c:pt>
                <c:pt idx="84">
                  <c:v>224.99999999999926</c:v>
                </c:pt>
                <c:pt idx="85">
                  <c:v>239.99999999999909</c:v>
                </c:pt>
                <c:pt idx="86">
                  <c:v>257.14285714285597</c:v>
                </c:pt>
                <c:pt idx="87">
                  <c:v>276.92307692307543</c:v>
                </c:pt>
                <c:pt idx="88">
                  <c:v>299.99999999999807</c:v>
                </c:pt>
                <c:pt idx="89">
                  <c:v>327.27272727272475</c:v>
                </c:pt>
                <c:pt idx="90">
                  <c:v>359.99999999999665</c:v>
                </c:pt>
                <c:pt idx="91">
                  <c:v>399.99999999999557</c:v>
                </c:pt>
                <c:pt idx="92">
                  <c:v>449.99999999999403</c:v>
                </c:pt>
                <c:pt idx="93">
                  <c:v>514.28571428570604</c:v>
                </c:pt>
                <c:pt idx="94">
                  <c:v>599.99999999998795</c:v>
                </c:pt>
                <c:pt idx="95">
                  <c:v>719.99999999998158</c:v>
                </c:pt>
                <c:pt idx="96">
                  <c:v>899.99999999996976</c:v>
                </c:pt>
                <c:pt idx="97">
                  <c:v>1199.9999999999432</c:v>
                </c:pt>
                <c:pt idx="98">
                  <c:v>1799.9999999998656</c:v>
                </c:pt>
                <c:pt idx="99">
                  <c:v>3599.9999999994388</c:v>
                </c:pt>
              </c:numCache>
            </c:numRef>
          </c:yVal>
        </c:ser>
        <c:ser>
          <c:idx val="3"/>
          <c:order val="5"/>
          <c:tx>
            <c:v>IC with tax</c:v>
          </c:tx>
          <c:spPr>
            <a:ln w="63500">
              <a:solidFill>
                <a:srgbClr val="602322"/>
              </a:solidFill>
            </a:ln>
          </c:spPr>
          <c:marker>
            <c:symbol val="none"/>
          </c:marker>
          <c:xVal>
            <c:numRef>
              <c:f>'EB measures'!$B$14:$B$113</c:f>
              <c:numCache>
                <c:formatCode>General</c:formatCode>
                <c:ptCount val="100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</c:numCache>
            </c:numRef>
          </c:xVal>
          <c:yVal>
            <c:numRef>
              <c:f>'EB measures'!$L$14:$L$113</c:f>
              <c:numCache>
                <c:formatCode>General</c:formatCode>
                <c:ptCount val="100"/>
                <c:pt idx="0">
                  <c:v>24.000000000000014</c:v>
                </c:pt>
                <c:pt idx="1">
                  <c:v>24.242424242424246</c:v>
                </c:pt>
                <c:pt idx="2">
                  <c:v>24.489795918367353</c:v>
                </c:pt>
                <c:pt idx="3">
                  <c:v>24.742268041237121</c:v>
                </c:pt>
                <c:pt idx="4">
                  <c:v>25.000000000000007</c:v>
                </c:pt>
                <c:pt idx="5">
                  <c:v>25.263157894736846</c:v>
                </c:pt>
                <c:pt idx="6">
                  <c:v>25.531914893617028</c:v>
                </c:pt>
                <c:pt idx="7">
                  <c:v>25.806451612903224</c:v>
                </c:pt>
                <c:pt idx="8">
                  <c:v>26.08695652173914</c:v>
                </c:pt>
                <c:pt idx="9">
                  <c:v>26.373626373626383</c:v>
                </c:pt>
                <c:pt idx="10">
                  <c:v>26.666666666666675</c:v>
                </c:pt>
                <c:pt idx="11">
                  <c:v>26.966292134831466</c:v>
                </c:pt>
                <c:pt idx="12">
                  <c:v>27.272727272727288</c:v>
                </c:pt>
                <c:pt idx="13">
                  <c:v>27.586206896551737</c:v>
                </c:pt>
                <c:pt idx="14">
                  <c:v>27.906976744186061</c:v>
                </c:pt>
                <c:pt idx="15">
                  <c:v>28.235294117647072</c:v>
                </c:pt>
                <c:pt idx="16">
                  <c:v>28.571428571428587</c:v>
                </c:pt>
                <c:pt idx="17">
                  <c:v>28.915662650602421</c:v>
                </c:pt>
                <c:pt idx="18">
                  <c:v>29.268292682926838</c:v>
                </c:pt>
                <c:pt idx="19">
                  <c:v>29.62962962962964</c:v>
                </c:pt>
                <c:pt idx="20">
                  <c:v>30.000000000000011</c:v>
                </c:pt>
                <c:pt idx="21">
                  <c:v>30.379746835443047</c:v>
                </c:pt>
                <c:pt idx="22">
                  <c:v>30.769230769230788</c:v>
                </c:pt>
                <c:pt idx="23">
                  <c:v>31.168831168831186</c:v>
                </c:pt>
                <c:pt idx="24">
                  <c:v>31.578947368421076</c:v>
                </c:pt>
                <c:pt idx="25">
                  <c:v>32.000000000000014</c:v>
                </c:pt>
                <c:pt idx="26">
                  <c:v>32.432432432432442</c:v>
                </c:pt>
                <c:pt idx="27">
                  <c:v>32.876712328767141</c:v>
                </c:pt>
                <c:pt idx="28">
                  <c:v>33.33333333333335</c:v>
                </c:pt>
                <c:pt idx="29">
                  <c:v>33.80281690140847</c:v>
                </c:pt>
                <c:pt idx="30">
                  <c:v>34.285714285714306</c:v>
                </c:pt>
                <c:pt idx="31">
                  <c:v>34.7826086956522</c:v>
                </c:pt>
                <c:pt idx="32">
                  <c:v>35.294117647058847</c:v>
                </c:pt>
                <c:pt idx="33">
                  <c:v>35.820895522388085</c:v>
                </c:pt>
                <c:pt idx="34">
                  <c:v>36.363636363636395</c:v>
                </c:pt>
                <c:pt idx="35">
                  <c:v>36.923076923076941</c:v>
                </c:pt>
                <c:pt idx="36">
                  <c:v>37.500000000000021</c:v>
                </c:pt>
                <c:pt idx="37">
                  <c:v>38.095238095238123</c:v>
                </c:pt>
                <c:pt idx="38">
                  <c:v>38.709677419354868</c:v>
                </c:pt>
                <c:pt idx="39">
                  <c:v>39.34426229508199</c:v>
                </c:pt>
                <c:pt idx="40">
                  <c:v>40.000000000000036</c:v>
                </c:pt>
                <c:pt idx="41">
                  <c:v>40.677966101694949</c:v>
                </c:pt>
                <c:pt idx="42">
                  <c:v>41.379310344827623</c:v>
                </c:pt>
                <c:pt idx="43">
                  <c:v>42.105263157894775</c:v>
                </c:pt>
                <c:pt idx="44">
                  <c:v>42.85714285714289</c:v>
                </c:pt>
                <c:pt idx="45">
                  <c:v>43.636363636363676</c:v>
                </c:pt>
                <c:pt idx="46">
                  <c:v>44.444444444444485</c:v>
                </c:pt>
                <c:pt idx="47">
                  <c:v>45.283018867924568</c:v>
                </c:pt>
                <c:pt idx="48">
                  <c:v>46.153846153846203</c:v>
                </c:pt>
                <c:pt idx="49">
                  <c:v>47.058823529411818</c:v>
                </c:pt>
                <c:pt idx="50">
                  <c:v>48.000000000000043</c:v>
                </c:pt>
                <c:pt idx="51">
                  <c:v>48.979591836734741</c:v>
                </c:pt>
                <c:pt idx="52">
                  <c:v>50.000000000000057</c:v>
                </c:pt>
                <c:pt idx="53">
                  <c:v>51.063829787234098</c:v>
                </c:pt>
                <c:pt idx="54">
                  <c:v>52.173913043478329</c:v>
                </c:pt>
                <c:pt idx="55">
                  <c:v>53.333333333333407</c:v>
                </c:pt>
                <c:pt idx="56">
                  <c:v>54.545454545454625</c:v>
                </c:pt>
                <c:pt idx="57">
                  <c:v>55.813953488372157</c:v>
                </c:pt>
                <c:pt idx="58">
                  <c:v>57.142857142857224</c:v>
                </c:pt>
                <c:pt idx="59">
                  <c:v>58.536585365853739</c:v>
                </c:pt>
                <c:pt idx="60">
                  <c:v>60.000000000000085</c:v>
                </c:pt>
                <c:pt idx="61">
                  <c:v>61.538461538461632</c:v>
                </c:pt>
                <c:pt idx="62">
                  <c:v>63.157894736842202</c:v>
                </c:pt>
                <c:pt idx="63">
                  <c:v>64.864864864864984</c:v>
                </c:pt>
                <c:pt idx="64">
                  <c:v>66.666666666666785</c:v>
                </c:pt>
                <c:pt idx="65">
                  <c:v>68.571428571428683</c:v>
                </c:pt>
                <c:pt idx="66">
                  <c:v>70.588235294117766</c:v>
                </c:pt>
                <c:pt idx="67">
                  <c:v>72.727272727272847</c:v>
                </c:pt>
                <c:pt idx="68">
                  <c:v>75.000000000000114</c:v>
                </c:pt>
                <c:pt idx="69">
                  <c:v>77.419354838709808</c:v>
                </c:pt>
                <c:pt idx="70">
                  <c:v>80.000000000000099</c:v>
                </c:pt>
                <c:pt idx="71">
                  <c:v>82.75862068965526</c:v>
                </c:pt>
                <c:pt idx="72">
                  <c:v>85.714285714285822</c:v>
                </c:pt>
                <c:pt idx="73">
                  <c:v>88.888888888888957</c:v>
                </c:pt>
                <c:pt idx="74">
                  <c:v>92.307692307692378</c:v>
                </c:pt>
                <c:pt idx="75">
                  <c:v>96.000000000000057</c:v>
                </c:pt>
                <c:pt idx="76">
                  <c:v>100</c:v>
                </c:pt>
                <c:pt idx="77">
                  <c:v>104.34782608695652</c:v>
                </c:pt>
                <c:pt idx="78">
                  <c:v>109.09090909090901</c:v>
                </c:pt>
                <c:pt idx="79">
                  <c:v>114.28571428571416</c:v>
                </c:pt>
                <c:pt idx="80">
                  <c:v>119.99999999999984</c:v>
                </c:pt>
                <c:pt idx="81">
                  <c:v>126.31578947368398</c:v>
                </c:pt>
                <c:pt idx="82">
                  <c:v>133.33333333333306</c:v>
                </c:pt>
                <c:pt idx="83">
                  <c:v>141.17647058823488</c:v>
                </c:pt>
                <c:pt idx="84">
                  <c:v>149.99999999999946</c:v>
                </c:pt>
                <c:pt idx="85">
                  <c:v>159.99999999999935</c:v>
                </c:pt>
                <c:pt idx="86">
                  <c:v>171.42857142857062</c:v>
                </c:pt>
                <c:pt idx="87">
                  <c:v>184.61538461538356</c:v>
                </c:pt>
                <c:pt idx="88">
                  <c:v>199.99999999999866</c:v>
                </c:pt>
                <c:pt idx="89">
                  <c:v>218.18181818181645</c:v>
                </c:pt>
                <c:pt idx="90">
                  <c:v>239.9999999999977</c:v>
                </c:pt>
                <c:pt idx="91">
                  <c:v>266.66666666666367</c:v>
                </c:pt>
                <c:pt idx="92">
                  <c:v>299.99999999999602</c:v>
                </c:pt>
                <c:pt idx="93">
                  <c:v>342.85714285713726</c:v>
                </c:pt>
                <c:pt idx="94">
                  <c:v>399.99999999999193</c:v>
                </c:pt>
                <c:pt idx="95">
                  <c:v>479.99999999998755</c:v>
                </c:pt>
                <c:pt idx="96">
                  <c:v>599.99999999997965</c:v>
                </c:pt>
                <c:pt idx="97">
                  <c:v>799.99999999996191</c:v>
                </c:pt>
                <c:pt idx="98">
                  <c:v>1199.9999999999102</c:v>
                </c:pt>
                <c:pt idx="99">
                  <c:v>2399.9999999996253</c:v>
                </c:pt>
              </c:numCache>
            </c:numRef>
          </c:yVal>
        </c:ser>
        <c:ser>
          <c:idx val="4"/>
          <c:order val="6"/>
          <c:tx>
            <c:v>budget line with lump sum tax</c:v>
          </c:tx>
          <c:spPr>
            <a:ln w="63500">
              <a:solidFill>
                <a:srgbClr val="0A982C"/>
              </a:solidFill>
            </a:ln>
          </c:spPr>
          <c:marker>
            <c:symbol val="none"/>
          </c:marker>
          <c:xVal>
            <c:numRef>
              <c:f>'EB measures'!$B$14:$B$114</c:f>
              <c:numCache>
                <c:formatCode>General</c:formatCode>
                <c:ptCount val="101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  <c:pt idx="100">
                  <c:v>3.907985046680551E-14</c:v>
                </c:pt>
              </c:numCache>
            </c:numRef>
          </c:xVal>
          <c:yVal>
            <c:numRef>
              <c:f>'EB measures'!$E$14:$E$114</c:f>
              <c:numCache>
                <c:formatCode>General</c:formatCode>
                <c:ptCount val="101"/>
                <c:pt idx="0">
                  <c:v>-24</c:v>
                </c:pt>
                <c:pt idx="1">
                  <c:v>-22.56</c:v>
                </c:pt>
                <c:pt idx="2">
                  <c:v>-21.12</c:v>
                </c:pt>
                <c:pt idx="3">
                  <c:v>-19.68</c:v>
                </c:pt>
                <c:pt idx="4">
                  <c:v>-18.240000000000002</c:v>
                </c:pt>
                <c:pt idx="5">
                  <c:v>-16.8</c:v>
                </c:pt>
                <c:pt idx="6">
                  <c:v>-15.36</c:v>
                </c:pt>
                <c:pt idx="7">
                  <c:v>-13.92</c:v>
                </c:pt>
                <c:pt idx="8">
                  <c:v>-12.48</c:v>
                </c:pt>
                <c:pt idx="9">
                  <c:v>-11.04</c:v>
                </c:pt>
                <c:pt idx="10">
                  <c:v>-9.5999999999999979</c:v>
                </c:pt>
                <c:pt idx="11">
                  <c:v>-8.1599999999999966</c:v>
                </c:pt>
                <c:pt idx="12">
                  <c:v>-6.7199999999999953</c:v>
                </c:pt>
                <c:pt idx="13">
                  <c:v>-5.279999999999994</c:v>
                </c:pt>
                <c:pt idx="14">
                  <c:v>-3.8399999999999928</c:v>
                </c:pt>
                <c:pt idx="15">
                  <c:v>-2.3999999999999915</c:v>
                </c:pt>
                <c:pt idx="16">
                  <c:v>-0.95999999999999019</c:v>
                </c:pt>
                <c:pt idx="17">
                  <c:v>0.48000000000001108</c:v>
                </c:pt>
                <c:pt idx="18">
                  <c:v>1.9200000000000124</c:v>
                </c:pt>
                <c:pt idx="19">
                  <c:v>3.3600000000000136</c:v>
                </c:pt>
                <c:pt idx="20">
                  <c:v>4.8000000000000149</c:v>
                </c:pt>
                <c:pt idx="21">
                  <c:v>6.2400000000000162</c:v>
                </c:pt>
                <c:pt idx="22">
                  <c:v>7.6800000000000175</c:v>
                </c:pt>
                <c:pt idx="23">
                  <c:v>9.1200000000000188</c:v>
                </c:pt>
                <c:pt idx="24">
                  <c:v>10.560000000000016</c:v>
                </c:pt>
                <c:pt idx="25">
                  <c:v>12.000000000000021</c:v>
                </c:pt>
                <c:pt idx="26">
                  <c:v>13.440000000000026</c:v>
                </c:pt>
                <c:pt idx="27">
                  <c:v>14.880000000000024</c:v>
                </c:pt>
                <c:pt idx="28">
                  <c:v>16.320000000000022</c:v>
                </c:pt>
                <c:pt idx="29">
                  <c:v>17.760000000000026</c:v>
                </c:pt>
                <c:pt idx="30">
                  <c:v>19.200000000000031</c:v>
                </c:pt>
                <c:pt idx="31">
                  <c:v>20.640000000000029</c:v>
                </c:pt>
                <c:pt idx="32">
                  <c:v>22.080000000000027</c:v>
                </c:pt>
                <c:pt idx="33">
                  <c:v>23.520000000000032</c:v>
                </c:pt>
                <c:pt idx="34">
                  <c:v>24.960000000000036</c:v>
                </c:pt>
                <c:pt idx="35">
                  <c:v>26.400000000000034</c:v>
                </c:pt>
                <c:pt idx="36">
                  <c:v>27.840000000000032</c:v>
                </c:pt>
                <c:pt idx="37">
                  <c:v>29.280000000000037</c:v>
                </c:pt>
                <c:pt idx="38">
                  <c:v>30.720000000000041</c:v>
                </c:pt>
                <c:pt idx="39">
                  <c:v>32.160000000000039</c:v>
                </c:pt>
                <c:pt idx="40">
                  <c:v>33.600000000000037</c:v>
                </c:pt>
                <c:pt idx="41">
                  <c:v>35.040000000000042</c:v>
                </c:pt>
                <c:pt idx="42">
                  <c:v>36.480000000000047</c:v>
                </c:pt>
                <c:pt idx="43">
                  <c:v>37.920000000000044</c:v>
                </c:pt>
                <c:pt idx="44">
                  <c:v>39.360000000000042</c:v>
                </c:pt>
                <c:pt idx="45">
                  <c:v>40.80000000000004</c:v>
                </c:pt>
                <c:pt idx="46">
                  <c:v>42.240000000000052</c:v>
                </c:pt>
                <c:pt idx="47">
                  <c:v>43.680000000000049</c:v>
                </c:pt>
                <c:pt idx="48">
                  <c:v>45.120000000000047</c:v>
                </c:pt>
                <c:pt idx="49">
                  <c:v>46.560000000000059</c:v>
                </c:pt>
                <c:pt idx="50">
                  <c:v>48.000000000000057</c:v>
                </c:pt>
                <c:pt idx="51">
                  <c:v>49.440000000000055</c:v>
                </c:pt>
                <c:pt idx="52">
                  <c:v>50.880000000000052</c:v>
                </c:pt>
                <c:pt idx="53">
                  <c:v>52.32000000000005</c:v>
                </c:pt>
                <c:pt idx="54">
                  <c:v>53.760000000000062</c:v>
                </c:pt>
                <c:pt idx="55">
                  <c:v>55.20000000000006</c:v>
                </c:pt>
                <c:pt idx="56">
                  <c:v>56.640000000000057</c:v>
                </c:pt>
                <c:pt idx="57">
                  <c:v>58.080000000000069</c:v>
                </c:pt>
                <c:pt idx="58">
                  <c:v>59.520000000000067</c:v>
                </c:pt>
                <c:pt idx="59">
                  <c:v>60.960000000000065</c:v>
                </c:pt>
                <c:pt idx="60">
                  <c:v>62.400000000000063</c:v>
                </c:pt>
                <c:pt idx="61">
                  <c:v>63.84000000000006</c:v>
                </c:pt>
                <c:pt idx="62">
                  <c:v>65.280000000000072</c:v>
                </c:pt>
                <c:pt idx="63">
                  <c:v>66.72000000000007</c:v>
                </c:pt>
                <c:pt idx="64">
                  <c:v>68.160000000000068</c:v>
                </c:pt>
                <c:pt idx="65">
                  <c:v>69.60000000000008</c:v>
                </c:pt>
                <c:pt idx="66">
                  <c:v>71.040000000000077</c:v>
                </c:pt>
                <c:pt idx="67">
                  <c:v>72.480000000000075</c:v>
                </c:pt>
                <c:pt idx="68">
                  <c:v>73.920000000000073</c:v>
                </c:pt>
                <c:pt idx="69">
                  <c:v>75.360000000000056</c:v>
                </c:pt>
                <c:pt idx="70">
                  <c:v>76.80000000000004</c:v>
                </c:pt>
                <c:pt idx="71">
                  <c:v>78.240000000000038</c:v>
                </c:pt>
                <c:pt idx="72">
                  <c:v>79.680000000000035</c:v>
                </c:pt>
                <c:pt idx="73">
                  <c:v>81.120000000000019</c:v>
                </c:pt>
                <c:pt idx="74">
                  <c:v>82.56</c:v>
                </c:pt>
                <c:pt idx="75">
                  <c:v>84</c:v>
                </c:pt>
                <c:pt idx="76">
                  <c:v>85.44</c:v>
                </c:pt>
                <c:pt idx="77">
                  <c:v>86.879999999999981</c:v>
                </c:pt>
                <c:pt idx="78">
                  <c:v>88.319999999999965</c:v>
                </c:pt>
                <c:pt idx="79">
                  <c:v>89.759999999999962</c:v>
                </c:pt>
                <c:pt idx="80">
                  <c:v>91.19999999999996</c:v>
                </c:pt>
                <c:pt idx="81">
                  <c:v>92.639999999999944</c:v>
                </c:pt>
                <c:pt idx="82">
                  <c:v>94.079999999999927</c:v>
                </c:pt>
                <c:pt idx="83">
                  <c:v>95.519999999999925</c:v>
                </c:pt>
                <c:pt idx="84">
                  <c:v>96.959999999999923</c:v>
                </c:pt>
                <c:pt idx="85">
                  <c:v>98.399999999999906</c:v>
                </c:pt>
                <c:pt idx="86">
                  <c:v>99.83999999999989</c:v>
                </c:pt>
                <c:pt idx="87">
                  <c:v>101.27999999999989</c:v>
                </c:pt>
                <c:pt idx="88">
                  <c:v>102.71999999999989</c:v>
                </c:pt>
                <c:pt idx="89">
                  <c:v>104.15999999999985</c:v>
                </c:pt>
                <c:pt idx="90">
                  <c:v>105.59999999999985</c:v>
                </c:pt>
                <c:pt idx="91">
                  <c:v>107.03999999999985</c:v>
                </c:pt>
                <c:pt idx="92">
                  <c:v>108.47999999999985</c:v>
                </c:pt>
                <c:pt idx="93">
                  <c:v>109.91999999999985</c:v>
                </c:pt>
                <c:pt idx="94">
                  <c:v>111.35999999999981</c:v>
                </c:pt>
                <c:pt idx="95">
                  <c:v>112.79999999999981</c:v>
                </c:pt>
                <c:pt idx="96">
                  <c:v>114.23999999999981</c:v>
                </c:pt>
                <c:pt idx="97">
                  <c:v>115.67999999999978</c:v>
                </c:pt>
                <c:pt idx="98">
                  <c:v>117.11999999999978</c:v>
                </c:pt>
                <c:pt idx="99">
                  <c:v>118.55999999999977</c:v>
                </c:pt>
                <c:pt idx="100">
                  <c:v>119.99999999999977</c:v>
                </c:pt>
              </c:numCache>
            </c:numRef>
          </c:yVal>
        </c:ser>
        <c:ser>
          <c:idx val="5"/>
          <c:order val="7"/>
          <c:tx>
            <c:v>IC with lump sum tax</c:v>
          </c:tx>
          <c:spPr>
            <a:ln w="63500">
              <a:solidFill>
                <a:srgbClr val="065E1B"/>
              </a:solidFill>
            </a:ln>
          </c:spPr>
          <c:marker>
            <c:symbol val="none"/>
          </c:marker>
          <c:xVal>
            <c:numRef>
              <c:f>'EB measures'!$B$14:$B$113</c:f>
              <c:numCache>
                <c:formatCode>General</c:formatCode>
                <c:ptCount val="100"/>
                <c:pt idx="0">
                  <c:v>24</c:v>
                </c:pt>
                <c:pt idx="1">
                  <c:v>23.76</c:v>
                </c:pt>
                <c:pt idx="2">
                  <c:v>23.52</c:v>
                </c:pt>
                <c:pt idx="3">
                  <c:v>23.28</c:v>
                </c:pt>
                <c:pt idx="4">
                  <c:v>23.04</c:v>
                </c:pt>
                <c:pt idx="5">
                  <c:v>22.8</c:v>
                </c:pt>
                <c:pt idx="6">
                  <c:v>22.56</c:v>
                </c:pt>
                <c:pt idx="7">
                  <c:v>22.32</c:v>
                </c:pt>
                <c:pt idx="8">
                  <c:v>22.08</c:v>
                </c:pt>
                <c:pt idx="9">
                  <c:v>21.84</c:v>
                </c:pt>
                <c:pt idx="10">
                  <c:v>21.6</c:v>
                </c:pt>
                <c:pt idx="11">
                  <c:v>21.36</c:v>
                </c:pt>
                <c:pt idx="12">
                  <c:v>21.119999999999997</c:v>
                </c:pt>
                <c:pt idx="13">
                  <c:v>20.88</c:v>
                </c:pt>
                <c:pt idx="14">
                  <c:v>20.64</c:v>
                </c:pt>
                <c:pt idx="15">
                  <c:v>20.399999999999999</c:v>
                </c:pt>
                <c:pt idx="16">
                  <c:v>20.159999999999997</c:v>
                </c:pt>
                <c:pt idx="17">
                  <c:v>19.919999999999998</c:v>
                </c:pt>
                <c:pt idx="18">
                  <c:v>19.68</c:v>
                </c:pt>
                <c:pt idx="19">
                  <c:v>19.439999999999998</c:v>
                </c:pt>
                <c:pt idx="20">
                  <c:v>19.199999999999996</c:v>
                </c:pt>
                <c:pt idx="21">
                  <c:v>18.959999999999997</c:v>
                </c:pt>
                <c:pt idx="22">
                  <c:v>18.72</c:v>
                </c:pt>
                <c:pt idx="23">
                  <c:v>18.479999999999997</c:v>
                </c:pt>
                <c:pt idx="24">
                  <c:v>18.239999999999995</c:v>
                </c:pt>
                <c:pt idx="25">
                  <c:v>17.999999999999996</c:v>
                </c:pt>
                <c:pt idx="26">
                  <c:v>17.759999999999998</c:v>
                </c:pt>
                <c:pt idx="27">
                  <c:v>17.519999999999996</c:v>
                </c:pt>
                <c:pt idx="28">
                  <c:v>17.279999999999994</c:v>
                </c:pt>
                <c:pt idx="29">
                  <c:v>17.039999999999996</c:v>
                </c:pt>
                <c:pt idx="30">
                  <c:v>16.799999999999997</c:v>
                </c:pt>
                <c:pt idx="31">
                  <c:v>16.559999999999995</c:v>
                </c:pt>
                <c:pt idx="32">
                  <c:v>16.319999999999993</c:v>
                </c:pt>
                <c:pt idx="33">
                  <c:v>16.079999999999995</c:v>
                </c:pt>
                <c:pt idx="34">
                  <c:v>15.839999999999995</c:v>
                </c:pt>
                <c:pt idx="35">
                  <c:v>15.599999999999994</c:v>
                </c:pt>
                <c:pt idx="36">
                  <c:v>15.359999999999994</c:v>
                </c:pt>
                <c:pt idx="37">
                  <c:v>15.119999999999994</c:v>
                </c:pt>
                <c:pt idx="38">
                  <c:v>14.879999999999994</c:v>
                </c:pt>
                <c:pt idx="39">
                  <c:v>14.639999999999993</c:v>
                </c:pt>
                <c:pt idx="40">
                  <c:v>14.399999999999993</c:v>
                </c:pt>
                <c:pt idx="41">
                  <c:v>14.159999999999993</c:v>
                </c:pt>
                <c:pt idx="42">
                  <c:v>13.919999999999993</c:v>
                </c:pt>
                <c:pt idx="43">
                  <c:v>13.679999999999993</c:v>
                </c:pt>
                <c:pt idx="44">
                  <c:v>13.439999999999992</c:v>
                </c:pt>
                <c:pt idx="45">
                  <c:v>13.199999999999992</c:v>
                </c:pt>
                <c:pt idx="46">
                  <c:v>12.959999999999992</c:v>
                </c:pt>
                <c:pt idx="47">
                  <c:v>12.719999999999992</c:v>
                </c:pt>
                <c:pt idx="48">
                  <c:v>12.479999999999992</c:v>
                </c:pt>
                <c:pt idx="49">
                  <c:v>12.239999999999991</c:v>
                </c:pt>
                <c:pt idx="50">
                  <c:v>11.999999999999991</c:v>
                </c:pt>
                <c:pt idx="51">
                  <c:v>11.759999999999991</c:v>
                </c:pt>
                <c:pt idx="52">
                  <c:v>11.519999999999991</c:v>
                </c:pt>
                <c:pt idx="53">
                  <c:v>11.27999999999999</c:v>
                </c:pt>
                <c:pt idx="54">
                  <c:v>11.03999999999999</c:v>
                </c:pt>
                <c:pt idx="55">
                  <c:v>10.79999999999999</c:v>
                </c:pt>
                <c:pt idx="56">
                  <c:v>10.55999999999999</c:v>
                </c:pt>
                <c:pt idx="57">
                  <c:v>10.31999999999999</c:v>
                </c:pt>
                <c:pt idx="58">
                  <c:v>10.079999999999989</c:v>
                </c:pt>
                <c:pt idx="59">
                  <c:v>9.8399999999999892</c:v>
                </c:pt>
                <c:pt idx="60">
                  <c:v>9.599999999999989</c:v>
                </c:pt>
                <c:pt idx="61">
                  <c:v>9.3599999999999888</c:v>
                </c:pt>
                <c:pt idx="62">
                  <c:v>9.1199999999999886</c:v>
                </c:pt>
                <c:pt idx="63">
                  <c:v>8.8799999999999883</c:v>
                </c:pt>
                <c:pt idx="64">
                  <c:v>8.6399999999999881</c:v>
                </c:pt>
                <c:pt idx="65">
                  <c:v>8.3999999999999879</c:v>
                </c:pt>
                <c:pt idx="66">
                  <c:v>8.1599999999999877</c:v>
                </c:pt>
                <c:pt idx="67">
                  <c:v>7.9199999999999875</c:v>
                </c:pt>
                <c:pt idx="68">
                  <c:v>7.6799999999999891</c:v>
                </c:pt>
                <c:pt idx="69">
                  <c:v>7.4399999999999906</c:v>
                </c:pt>
                <c:pt idx="70">
                  <c:v>7.1999999999999922</c:v>
                </c:pt>
                <c:pt idx="71">
                  <c:v>6.9599999999999937</c:v>
                </c:pt>
                <c:pt idx="72">
                  <c:v>6.7199999999999953</c:v>
                </c:pt>
                <c:pt idx="73">
                  <c:v>6.4799999999999969</c:v>
                </c:pt>
                <c:pt idx="74">
                  <c:v>6.2399999999999984</c:v>
                </c:pt>
                <c:pt idx="75">
                  <c:v>6</c:v>
                </c:pt>
                <c:pt idx="76">
                  <c:v>5.7600000000000016</c:v>
                </c:pt>
                <c:pt idx="77">
                  <c:v>5.5200000000000031</c:v>
                </c:pt>
                <c:pt idx="78">
                  <c:v>5.2800000000000047</c:v>
                </c:pt>
                <c:pt idx="79">
                  <c:v>5.0400000000000063</c:v>
                </c:pt>
                <c:pt idx="80">
                  <c:v>4.8000000000000078</c:v>
                </c:pt>
                <c:pt idx="81">
                  <c:v>4.5600000000000094</c:v>
                </c:pt>
                <c:pt idx="82">
                  <c:v>4.3200000000000109</c:v>
                </c:pt>
                <c:pt idx="83">
                  <c:v>4.0800000000000125</c:v>
                </c:pt>
                <c:pt idx="84">
                  <c:v>3.8400000000000141</c:v>
                </c:pt>
                <c:pt idx="85">
                  <c:v>3.6000000000000156</c:v>
                </c:pt>
                <c:pt idx="86">
                  <c:v>3.3600000000000172</c:v>
                </c:pt>
                <c:pt idx="87">
                  <c:v>3.1200000000000188</c:v>
                </c:pt>
                <c:pt idx="88">
                  <c:v>2.8800000000000203</c:v>
                </c:pt>
                <c:pt idx="89">
                  <c:v>2.6400000000000219</c:v>
                </c:pt>
                <c:pt idx="90">
                  <c:v>2.4000000000000234</c:v>
                </c:pt>
                <c:pt idx="91">
                  <c:v>2.160000000000025</c:v>
                </c:pt>
                <c:pt idx="92">
                  <c:v>1.9200000000000266</c:v>
                </c:pt>
                <c:pt idx="93">
                  <c:v>1.6800000000000281</c:v>
                </c:pt>
                <c:pt idx="94">
                  <c:v>1.4400000000000297</c:v>
                </c:pt>
                <c:pt idx="95">
                  <c:v>1.2000000000000313</c:v>
                </c:pt>
                <c:pt idx="96">
                  <c:v>0.96000000000003283</c:v>
                </c:pt>
                <c:pt idx="97">
                  <c:v>0.72000000000003439</c:v>
                </c:pt>
                <c:pt idx="98">
                  <c:v>0.48000000000003595</c:v>
                </c:pt>
                <c:pt idx="99">
                  <c:v>0.24000000000003752</c:v>
                </c:pt>
              </c:numCache>
            </c:numRef>
          </c:xVal>
          <c:yVal>
            <c:numRef>
              <c:f>'EB measures'!$M$14:$M$113</c:f>
              <c:numCache>
                <c:formatCode>General</c:formatCode>
                <c:ptCount val="100"/>
                <c:pt idx="0">
                  <c:v>25</c:v>
                </c:pt>
                <c:pt idx="1">
                  <c:v>25.252525252525253</c:v>
                </c:pt>
                <c:pt idx="2">
                  <c:v>25.510204081632651</c:v>
                </c:pt>
                <c:pt idx="3">
                  <c:v>25.773195876288661</c:v>
                </c:pt>
                <c:pt idx="4">
                  <c:v>26.041666666666671</c:v>
                </c:pt>
                <c:pt idx="5">
                  <c:v>26.315789473684205</c:v>
                </c:pt>
                <c:pt idx="6">
                  <c:v>26.595744680851062</c:v>
                </c:pt>
                <c:pt idx="7">
                  <c:v>26.881720430107524</c:v>
                </c:pt>
                <c:pt idx="8">
                  <c:v>27.173913043478262</c:v>
                </c:pt>
                <c:pt idx="9">
                  <c:v>27.472527472527467</c:v>
                </c:pt>
                <c:pt idx="10">
                  <c:v>27.777777777777775</c:v>
                </c:pt>
                <c:pt idx="11">
                  <c:v>28.089887640449437</c:v>
                </c:pt>
                <c:pt idx="12">
                  <c:v>28.409090909090907</c:v>
                </c:pt>
                <c:pt idx="13">
                  <c:v>28.735632183908052</c:v>
                </c:pt>
                <c:pt idx="14">
                  <c:v>29.069767441860467</c:v>
                </c:pt>
                <c:pt idx="15">
                  <c:v>29.411764705882351</c:v>
                </c:pt>
                <c:pt idx="16">
                  <c:v>29.76190476190477</c:v>
                </c:pt>
                <c:pt idx="17">
                  <c:v>30.120481927710852</c:v>
                </c:pt>
                <c:pt idx="18">
                  <c:v>30.487804878048788</c:v>
                </c:pt>
                <c:pt idx="19">
                  <c:v>30.864197530864196</c:v>
                </c:pt>
                <c:pt idx="20">
                  <c:v>31.250000000000004</c:v>
                </c:pt>
                <c:pt idx="21">
                  <c:v>31.645569620253159</c:v>
                </c:pt>
                <c:pt idx="22">
                  <c:v>32.051282051282051</c:v>
                </c:pt>
                <c:pt idx="23">
                  <c:v>32.467532467532472</c:v>
                </c:pt>
                <c:pt idx="24">
                  <c:v>32.894736842105274</c:v>
                </c:pt>
                <c:pt idx="25">
                  <c:v>33.333333333333343</c:v>
                </c:pt>
                <c:pt idx="26">
                  <c:v>33.783783783783782</c:v>
                </c:pt>
                <c:pt idx="27">
                  <c:v>34.246575342465761</c:v>
                </c:pt>
                <c:pt idx="28">
                  <c:v>34.722222222222221</c:v>
                </c:pt>
                <c:pt idx="29">
                  <c:v>35.211267605633822</c:v>
                </c:pt>
                <c:pt idx="30">
                  <c:v>35.714285714285722</c:v>
                </c:pt>
                <c:pt idx="31">
                  <c:v>36.231884057971023</c:v>
                </c:pt>
                <c:pt idx="32">
                  <c:v>36.764705882352949</c:v>
                </c:pt>
                <c:pt idx="33">
                  <c:v>37.313432835820912</c:v>
                </c:pt>
                <c:pt idx="34">
                  <c:v>37.87878787878789</c:v>
                </c:pt>
                <c:pt idx="35">
                  <c:v>38.461538461538474</c:v>
                </c:pt>
                <c:pt idx="36">
                  <c:v>39.062500000000014</c:v>
                </c:pt>
                <c:pt idx="37">
                  <c:v>39.682539682539705</c:v>
                </c:pt>
                <c:pt idx="38">
                  <c:v>40.322580645161302</c:v>
                </c:pt>
                <c:pt idx="39">
                  <c:v>40.983606557377065</c:v>
                </c:pt>
                <c:pt idx="40">
                  <c:v>41.666666666666686</c:v>
                </c:pt>
                <c:pt idx="41">
                  <c:v>42.372881355932229</c:v>
                </c:pt>
                <c:pt idx="42">
                  <c:v>43.1034482758621</c:v>
                </c:pt>
                <c:pt idx="43">
                  <c:v>43.859649122807042</c:v>
                </c:pt>
                <c:pt idx="44">
                  <c:v>44.64285714285716</c:v>
                </c:pt>
                <c:pt idx="45">
                  <c:v>45.454545454545482</c:v>
                </c:pt>
                <c:pt idx="46">
                  <c:v>46.296296296296333</c:v>
                </c:pt>
                <c:pt idx="47">
                  <c:v>47.169811320754746</c:v>
                </c:pt>
                <c:pt idx="48">
                  <c:v>48.076923076923116</c:v>
                </c:pt>
                <c:pt idx="49">
                  <c:v>49.01960784313728</c:v>
                </c:pt>
                <c:pt idx="50">
                  <c:v>50.000000000000028</c:v>
                </c:pt>
                <c:pt idx="51">
                  <c:v>51.020408163265351</c:v>
                </c:pt>
                <c:pt idx="52">
                  <c:v>52.083333333333371</c:v>
                </c:pt>
                <c:pt idx="53">
                  <c:v>53.191489361702168</c:v>
                </c:pt>
                <c:pt idx="54">
                  <c:v>54.347826086956566</c:v>
                </c:pt>
                <c:pt idx="55">
                  <c:v>55.555555555555607</c:v>
                </c:pt>
                <c:pt idx="56">
                  <c:v>56.818181818181884</c:v>
                </c:pt>
                <c:pt idx="57">
                  <c:v>58.139534883720984</c:v>
                </c:pt>
                <c:pt idx="58">
                  <c:v>59.523809523809582</c:v>
                </c:pt>
                <c:pt idx="59">
                  <c:v>60.975609756097626</c:v>
                </c:pt>
                <c:pt idx="60">
                  <c:v>62.500000000000064</c:v>
                </c:pt>
                <c:pt idx="61">
                  <c:v>64.102564102564173</c:v>
                </c:pt>
                <c:pt idx="62">
                  <c:v>65.789473684210606</c:v>
                </c:pt>
                <c:pt idx="63">
                  <c:v>67.567567567567679</c:v>
                </c:pt>
                <c:pt idx="64">
                  <c:v>69.444444444444542</c:v>
                </c:pt>
                <c:pt idx="65">
                  <c:v>71.42857142857153</c:v>
                </c:pt>
                <c:pt idx="66">
                  <c:v>73.529411764705998</c:v>
                </c:pt>
                <c:pt idx="67">
                  <c:v>75.757575757575864</c:v>
                </c:pt>
                <c:pt idx="68">
                  <c:v>78.125000000000099</c:v>
                </c:pt>
                <c:pt idx="69">
                  <c:v>80.645161290322676</c:v>
                </c:pt>
                <c:pt idx="70">
                  <c:v>83.333333333333428</c:v>
                </c:pt>
                <c:pt idx="71">
                  <c:v>86.206896551724199</c:v>
                </c:pt>
                <c:pt idx="72">
                  <c:v>89.285714285714349</c:v>
                </c:pt>
                <c:pt idx="73">
                  <c:v>92.592592592592638</c:v>
                </c:pt>
                <c:pt idx="74">
                  <c:v>96.153846153846175</c:v>
                </c:pt>
                <c:pt idx="75">
                  <c:v>100</c:v>
                </c:pt>
                <c:pt idx="76">
                  <c:v>104.16666666666661</c:v>
                </c:pt>
                <c:pt idx="77">
                  <c:v>108.695652173913</c:v>
                </c:pt>
                <c:pt idx="78">
                  <c:v>113.63636363636351</c:v>
                </c:pt>
                <c:pt idx="79">
                  <c:v>119.04761904761888</c:v>
                </c:pt>
                <c:pt idx="80">
                  <c:v>124.99999999999982</c:v>
                </c:pt>
                <c:pt idx="81">
                  <c:v>131.57894736842078</c:v>
                </c:pt>
                <c:pt idx="82">
                  <c:v>138.88888888888857</c:v>
                </c:pt>
                <c:pt idx="83">
                  <c:v>147.05882352941128</c:v>
                </c:pt>
                <c:pt idx="84">
                  <c:v>156.24999999999943</c:v>
                </c:pt>
                <c:pt idx="85">
                  <c:v>166.66666666666592</c:v>
                </c:pt>
                <c:pt idx="86">
                  <c:v>178.57142857142765</c:v>
                </c:pt>
                <c:pt idx="87">
                  <c:v>192.30769230769113</c:v>
                </c:pt>
                <c:pt idx="88">
                  <c:v>208.33333333333184</c:v>
                </c:pt>
                <c:pt idx="89">
                  <c:v>227.27272727272538</c:v>
                </c:pt>
                <c:pt idx="90">
                  <c:v>249.99999999999753</c:v>
                </c:pt>
                <c:pt idx="91">
                  <c:v>277.77777777777465</c:v>
                </c:pt>
                <c:pt idx="92">
                  <c:v>312.49999999999562</c:v>
                </c:pt>
                <c:pt idx="93">
                  <c:v>357.1428571428512</c:v>
                </c:pt>
                <c:pt idx="94">
                  <c:v>416.66666666665805</c:v>
                </c:pt>
                <c:pt idx="95">
                  <c:v>499.99999999998687</c:v>
                </c:pt>
                <c:pt idx="96">
                  <c:v>624.99999999997863</c:v>
                </c:pt>
                <c:pt idx="97">
                  <c:v>833.33333333329347</c:v>
                </c:pt>
                <c:pt idx="98">
                  <c:v>1249.9999999999061</c:v>
                </c:pt>
                <c:pt idx="99">
                  <c:v>2499.9999999996094</c:v>
                </c:pt>
              </c:numCache>
            </c:numRef>
          </c:yVal>
        </c:ser>
        <c:ser>
          <c:idx val="13"/>
          <c:order val="8"/>
          <c:tx>
            <c:v>EB 3</c:v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circ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'EB measures'!$R$3:$R$4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'EB measures'!$S$3:$S$4</c:f>
              <c:numCache>
                <c:formatCode>General</c:formatCode>
                <c:ptCount val="2"/>
                <c:pt idx="0">
                  <c:v>5.3333333333333348</c:v>
                </c:pt>
                <c:pt idx="1">
                  <c:v>5.5555555555555562</c:v>
                </c:pt>
              </c:numCache>
            </c:numRef>
          </c:yVal>
        </c:ser>
        <c:ser>
          <c:idx val="6"/>
          <c:order val="9"/>
          <c:tx>
            <c:v>no tax choice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rgbClr val="1F3651"/>
                </a:solidFill>
              </a:ln>
            </c:spPr>
          </c:marker>
          <c:xVal>
            <c:numRef>
              <c:f>'EB measures'!$G$4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'EB measures'!$H$4</c:f>
              <c:numCache>
                <c:formatCode>General</c:formatCode>
                <c:ptCount val="1"/>
                <c:pt idx="0">
                  <c:v>72</c:v>
                </c:pt>
              </c:numCache>
            </c:numRef>
          </c:yVal>
        </c:ser>
        <c:ser>
          <c:idx val="7"/>
          <c:order val="10"/>
          <c:tx>
            <c:v>choice with tax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chemeClr val="accent2">
                  <a:lumMod val="75000"/>
                </a:schemeClr>
              </a:solidFill>
              <a:ln w="25400">
                <a:solidFill>
                  <a:srgbClr val="602322"/>
                </a:solidFill>
              </a:ln>
            </c:spPr>
          </c:marker>
          <c:xVal>
            <c:numRef>
              <c:f>'EB measures'!$G$5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'EB measures'!$H$5</c:f>
              <c:numCache>
                <c:formatCode>General</c:formatCode>
                <c:ptCount val="1"/>
                <c:pt idx="0">
                  <c:v>48</c:v>
                </c:pt>
              </c:numCache>
            </c:numRef>
          </c:yVal>
        </c:ser>
        <c:ser>
          <c:idx val="8"/>
          <c:order val="11"/>
          <c:tx>
            <c:v>choice with lump sum tax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rgbClr val="0A982C"/>
              </a:solidFill>
              <a:ln w="25400">
                <a:solidFill>
                  <a:srgbClr val="065E1B"/>
                </a:solidFill>
              </a:ln>
            </c:spPr>
          </c:marker>
          <c:xVal>
            <c:numRef>
              <c:f>'EB measures'!$G$6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'EB measures'!$H$6</c:f>
              <c:numCache>
                <c:formatCode>General</c:formatCode>
                <c:ptCount val="1"/>
                <c:pt idx="0">
                  <c:v>60</c:v>
                </c:pt>
              </c:numCache>
            </c:numRef>
          </c:yVal>
        </c:ser>
        <c:ser>
          <c:idx val="10"/>
          <c:order val="12"/>
          <c:tx>
            <c:v>choice with hypothetical lump sum tax</c:v>
          </c:tx>
          <c:spPr>
            <a:ln>
              <a:noFill/>
            </a:ln>
          </c:spPr>
          <c:marker>
            <c:symbol val="circle"/>
            <c:size val="1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'EB measures'!$G$8</c:f>
              <c:numCache>
                <c:formatCode>General</c:formatCode>
                <c:ptCount val="1"/>
                <c:pt idx="0">
                  <c:v>-14.333333333333329</c:v>
                </c:pt>
              </c:numCache>
            </c:numRef>
          </c:xVal>
          <c:yVal>
            <c:numRef>
              <c:f>'EB measures'!$H$8</c:f>
              <c:numCache>
                <c:formatCode>General</c:formatCode>
                <c:ptCount val="1"/>
                <c:pt idx="0">
                  <c:v>-86.000000000000028</c:v>
                </c:pt>
              </c:numCache>
            </c:numRef>
          </c:yVal>
        </c:ser>
        <c:ser>
          <c:idx val="12"/>
          <c:order val="13"/>
          <c:tx>
            <c:v>choice with second hypothetical</c:v>
          </c:tx>
          <c:spPr>
            <a:ln>
              <a:noFill/>
            </a:ln>
          </c:spPr>
          <c:marker>
            <c:symbol val="circ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'EB measures'!$G$9</c:f>
              <c:numCache>
                <c:formatCode>General</c:formatCode>
                <c:ptCount val="1"/>
                <c:pt idx="0">
                  <c:v>17.125</c:v>
                </c:pt>
              </c:numCache>
            </c:numRef>
          </c:xVal>
          <c:yVal>
            <c:numRef>
              <c:f>'EB measures'!$H$9</c:f>
              <c:numCache>
                <c:formatCode>General</c:formatCode>
                <c:ptCount val="1"/>
                <c:pt idx="0">
                  <c:v>68.5</c:v>
                </c:pt>
              </c:numCache>
            </c:numRef>
          </c:yVal>
        </c:ser>
        <c:axId val="66642688"/>
        <c:axId val="66644992"/>
      </c:scatterChart>
      <c:valAx>
        <c:axId val="66642688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leisure</a:t>
                </a:r>
              </a:p>
            </c:rich>
          </c:tx>
          <c:layout>
            <c:manualLayout>
              <c:xMode val="edge"/>
              <c:yMode val="edge"/>
              <c:x val="0.50054125687876161"/>
              <c:y val="0.94996355053253412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6644992"/>
        <c:crosses val="autoZero"/>
        <c:crossBetween val="midCat"/>
        <c:majorUnit val="10"/>
      </c:valAx>
      <c:valAx>
        <c:axId val="66644992"/>
        <c:scaling>
          <c:orientation val="minMax"/>
          <c:max val="1000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consumption</a:t>
                </a:r>
              </a:p>
            </c:rich>
          </c:tx>
          <c:layout>
            <c:manualLayout>
              <c:xMode val="edge"/>
              <c:yMode val="edge"/>
              <c:x val="1.1318619128466326E-2"/>
              <c:y val="0.3422749839738628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6642688"/>
        <c:crosses val="autoZero"/>
        <c:crossBetween val="midCat"/>
        <c:majorUnit val="100"/>
      </c:valAx>
      <c:spPr>
        <a:ln w="38100">
          <a:solidFill>
            <a:schemeClr val="tx1"/>
          </a:solidFill>
        </a:ln>
      </c:spPr>
    </c:plotArea>
    <c:plotVisOnly val="1"/>
  </c:chart>
  <c:spPr>
    <a:gradFill>
      <a:gsLst>
        <a:gs pos="0">
          <a:schemeClr val="accent1">
            <a:lumMod val="60000"/>
            <a:lumOff val="40000"/>
          </a:schemeClr>
        </a:gs>
        <a:gs pos="100000">
          <a:srgbClr val="C0504D">
            <a:lumMod val="60000"/>
            <a:lumOff val="40000"/>
          </a:srgbClr>
        </a:gs>
      </a:gsLst>
      <a:lin ang="5400000" scaled="0"/>
    </a:gradFill>
    <a:ln w="38100">
      <a:solidFill>
        <a:sysClr val="windowText" lastClr="000000"/>
      </a:solidFill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400049</xdr:colOff>
      <xdr:row>6</xdr:row>
      <xdr:rowOff>85724</xdr:rowOff>
    </xdr:from>
    <xdr:to>
      <xdr:col>20</xdr:col>
      <xdr:colOff>447674</xdr:colOff>
      <xdr:row>30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222251</xdr:colOff>
      <xdr:row>9</xdr:row>
      <xdr:rowOff>105833</xdr:rowOff>
    </xdr:from>
    <xdr:to>
      <xdr:col>22</xdr:col>
      <xdr:colOff>346076</xdr:colOff>
      <xdr:row>33</xdr:row>
      <xdr:rowOff>39159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222251</xdr:colOff>
      <xdr:row>9</xdr:row>
      <xdr:rowOff>105833</xdr:rowOff>
    </xdr:from>
    <xdr:to>
      <xdr:col>22</xdr:col>
      <xdr:colOff>346076</xdr:colOff>
      <xdr:row>33</xdr:row>
      <xdr:rowOff>39159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113"/>
  <sheetViews>
    <sheetView workbookViewId="0">
      <selection activeCell="C5" sqref="C5"/>
    </sheetView>
  </sheetViews>
  <sheetFormatPr defaultRowHeight="15"/>
  <sheetData>
    <row r="2" spans="2:11">
      <c r="B2" t="s">
        <v>29</v>
      </c>
    </row>
    <row r="3" spans="2:11">
      <c r="G3" t="s">
        <v>5</v>
      </c>
      <c r="H3" t="s">
        <v>11</v>
      </c>
      <c r="I3" t="s">
        <v>10</v>
      </c>
      <c r="J3" t="s">
        <v>9</v>
      </c>
      <c r="K3" t="s">
        <v>15</v>
      </c>
    </row>
    <row r="4" spans="2:11">
      <c r="B4" t="s">
        <v>0</v>
      </c>
      <c r="C4">
        <v>10</v>
      </c>
      <c r="F4" t="s">
        <v>8</v>
      </c>
      <c r="G4">
        <f>MAX(0,C5*C7-C6*C9/C4)</f>
        <v>50</v>
      </c>
      <c r="H4">
        <f>100-G4</f>
        <v>50</v>
      </c>
      <c r="I4">
        <f>C4*G4+C9</f>
        <v>500</v>
      </c>
      <c r="J4">
        <f>C5*LN(I4)+C6*LN(C7-G4)</f>
        <v>5.0633155519251689</v>
      </c>
    </row>
    <row r="5" spans="2:11">
      <c r="B5" t="s">
        <v>1</v>
      </c>
      <c r="C5">
        <v>0.5</v>
      </c>
      <c r="F5" t="s">
        <v>6</v>
      </c>
      <c r="G5">
        <f>MAX(0,C5*C7-C6*C9/(C4-C8))</f>
        <v>50</v>
      </c>
      <c r="H5">
        <f t="shared" ref="H5:H6" si="0">100-G5</f>
        <v>50</v>
      </c>
      <c r="I5">
        <f>(C4-C8)*G5+C9</f>
        <v>100</v>
      </c>
      <c r="J5">
        <f>C5*LN(I5)+C6*LN(C7-G5)</f>
        <v>4.2585965957081191</v>
      </c>
      <c r="K5">
        <f>C8*G5</f>
        <v>400</v>
      </c>
    </row>
    <row r="6" spans="2:11">
      <c r="B6" t="s">
        <v>2</v>
      </c>
      <c r="C6">
        <f>1-C5</f>
        <v>0.5</v>
      </c>
      <c r="F6" t="s">
        <v>18</v>
      </c>
      <c r="G6">
        <f>MAX(0,C5*C7-C6*(C9-K5)/C4)</f>
        <v>70</v>
      </c>
      <c r="H6">
        <f t="shared" si="0"/>
        <v>30</v>
      </c>
      <c r="I6">
        <f>C4*G6+C9-K5</f>
        <v>300</v>
      </c>
      <c r="J6">
        <f>C5*LN(I6)+C6*LN(C7-G6)</f>
        <v>4.5524899281591784</v>
      </c>
    </row>
    <row r="7" spans="2:11">
      <c r="B7" s="1" t="s">
        <v>3</v>
      </c>
      <c r="C7" s="1">
        <v>100</v>
      </c>
    </row>
    <row r="8" spans="2:11">
      <c r="B8" t="s">
        <v>6</v>
      </c>
      <c r="C8">
        <v>8</v>
      </c>
    </row>
    <row r="9" spans="2:11">
      <c r="B9" t="s">
        <v>7</v>
      </c>
      <c r="C9">
        <v>0</v>
      </c>
    </row>
    <row r="11" spans="2:11">
      <c r="D11" t="s">
        <v>16</v>
      </c>
      <c r="H11" t="s">
        <v>12</v>
      </c>
    </row>
    <row r="12" spans="2:11">
      <c r="B12" t="s">
        <v>4</v>
      </c>
      <c r="C12" t="s">
        <v>11</v>
      </c>
      <c r="D12" t="s">
        <v>8</v>
      </c>
      <c r="E12" t="s">
        <v>17</v>
      </c>
      <c r="F12" t="s">
        <v>18</v>
      </c>
      <c r="H12" t="s">
        <v>13</v>
      </c>
      <c r="I12" t="s">
        <v>14</v>
      </c>
      <c r="J12" t="s">
        <v>19</v>
      </c>
    </row>
    <row r="13" spans="2:11">
      <c r="B13">
        <v>0</v>
      </c>
      <c r="C13">
        <f>100-B13</f>
        <v>100</v>
      </c>
      <c r="D13">
        <f>C$9+C$4*B13</f>
        <v>0</v>
      </c>
      <c r="E13">
        <f>C$9+B13*(C$4-C$8)</f>
        <v>0</v>
      </c>
      <c r="F13">
        <f t="shared" ref="F13:F76" si="1">D13-K$5</f>
        <v>-400</v>
      </c>
      <c r="H13">
        <f t="shared" ref="H13:H76" si="2">( EXP(J$4) / (C13)^C$6 )^(1/C$5)</f>
        <v>250.00000000000006</v>
      </c>
      <c r="I13">
        <f t="shared" ref="I13:I76" si="3">( EXP(J$5) / C13^C$6 )^(1/C$5)</f>
        <v>50.000000000000043</v>
      </c>
      <c r="J13">
        <f t="shared" ref="J13:J76" si="4">( EXP(J$6) / C13^C$6 )^(1/C$5)</f>
        <v>90.000000000000043</v>
      </c>
    </row>
    <row r="14" spans="2:11">
      <c r="B14">
        <f>B13+1</f>
        <v>1</v>
      </c>
      <c r="C14">
        <f t="shared" ref="C14:C77" si="5">100-B14</f>
        <v>99</v>
      </c>
      <c r="D14">
        <f t="shared" ref="D14:D77" si="6">C$9+C$4*B14</f>
        <v>10</v>
      </c>
      <c r="E14">
        <f t="shared" ref="E14:E77" si="7">C$9+B14*(C$4-C$8)</f>
        <v>2</v>
      </c>
      <c r="F14">
        <f t="shared" si="1"/>
        <v>-390</v>
      </c>
      <c r="H14">
        <f t="shared" si="2"/>
        <v>252.5252525252526</v>
      </c>
      <c r="I14">
        <f t="shared" si="3"/>
        <v>50.505050505050548</v>
      </c>
      <c r="J14">
        <f t="shared" si="4"/>
        <v>90.909090909090963</v>
      </c>
    </row>
    <row r="15" spans="2:11">
      <c r="B15">
        <f t="shared" ref="B15:B78" si="8">B14+1</f>
        <v>2</v>
      </c>
      <c r="C15">
        <f t="shared" si="5"/>
        <v>98</v>
      </c>
      <c r="D15">
        <f t="shared" si="6"/>
        <v>20</v>
      </c>
      <c r="E15">
        <f t="shared" si="7"/>
        <v>4</v>
      </c>
      <c r="F15">
        <f t="shared" si="1"/>
        <v>-380</v>
      </c>
      <c r="H15">
        <f t="shared" si="2"/>
        <v>255.10204081632656</v>
      </c>
      <c r="I15">
        <f t="shared" si="3"/>
        <v>51.020408163265351</v>
      </c>
      <c r="J15">
        <f t="shared" si="4"/>
        <v>91.836734693877588</v>
      </c>
    </row>
    <row r="16" spans="2:11">
      <c r="B16">
        <f t="shared" si="8"/>
        <v>3</v>
      </c>
      <c r="C16">
        <f t="shared" si="5"/>
        <v>97</v>
      </c>
      <c r="D16">
        <f t="shared" si="6"/>
        <v>30</v>
      </c>
      <c r="E16">
        <f t="shared" si="7"/>
        <v>6</v>
      </c>
      <c r="F16">
        <f t="shared" si="1"/>
        <v>-370</v>
      </c>
      <c r="H16">
        <f t="shared" si="2"/>
        <v>257.73195876288673</v>
      </c>
      <c r="I16">
        <f t="shared" si="3"/>
        <v>51.546391752577371</v>
      </c>
      <c r="J16">
        <f t="shared" si="4"/>
        <v>92.783505154639244</v>
      </c>
    </row>
    <row r="17" spans="2:10">
      <c r="B17">
        <f t="shared" si="8"/>
        <v>4</v>
      </c>
      <c r="C17">
        <f t="shared" si="5"/>
        <v>96</v>
      </c>
      <c r="D17">
        <f t="shared" si="6"/>
        <v>40</v>
      </c>
      <c r="E17">
        <f t="shared" si="7"/>
        <v>8</v>
      </c>
      <c r="F17">
        <f t="shared" si="1"/>
        <v>-360</v>
      </c>
      <c r="H17">
        <f t="shared" si="2"/>
        <v>260.41666666666674</v>
      </c>
      <c r="I17">
        <f t="shared" si="3"/>
        <v>52.083333333333393</v>
      </c>
      <c r="J17">
        <f t="shared" si="4"/>
        <v>93.750000000000071</v>
      </c>
    </row>
    <row r="18" spans="2:10">
      <c r="B18">
        <f t="shared" si="8"/>
        <v>5</v>
      </c>
      <c r="C18">
        <f t="shared" si="5"/>
        <v>95</v>
      </c>
      <c r="D18">
        <f t="shared" si="6"/>
        <v>50</v>
      </c>
      <c r="E18">
        <f t="shared" si="7"/>
        <v>10</v>
      </c>
      <c r="F18">
        <f t="shared" si="1"/>
        <v>-350</v>
      </c>
      <c r="H18">
        <f t="shared" si="2"/>
        <v>263.1578947368422</v>
      </c>
      <c r="I18">
        <f t="shared" si="3"/>
        <v>52.631578947368482</v>
      </c>
      <c r="J18">
        <f t="shared" si="4"/>
        <v>94.736842105263207</v>
      </c>
    </row>
    <row r="19" spans="2:10">
      <c r="B19">
        <f t="shared" si="8"/>
        <v>6</v>
      </c>
      <c r="C19">
        <f t="shared" si="5"/>
        <v>94</v>
      </c>
      <c r="D19">
        <f t="shared" si="6"/>
        <v>60</v>
      </c>
      <c r="E19">
        <f t="shared" si="7"/>
        <v>12</v>
      </c>
      <c r="F19">
        <f t="shared" si="1"/>
        <v>-340</v>
      </c>
      <c r="H19">
        <f t="shared" si="2"/>
        <v>265.95744680851067</v>
      </c>
      <c r="I19">
        <f t="shared" si="3"/>
        <v>53.191489361702168</v>
      </c>
      <c r="J19">
        <f t="shared" si="4"/>
        <v>95.744680851063848</v>
      </c>
    </row>
    <row r="20" spans="2:10">
      <c r="B20">
        <f t="shared" si="8"/>
        <v>7</v>
      </c>
      <c r="C20">
        <f t="shared" si="5"/>
        <v>93</v>
      </c>
      <c r="D20">
        <f t="shared" si="6"/>
        <v>70</v>
      </c>
      <c r="E20">
        <f t="shared" si="7"/>
        <v>14</v>
      </c>
      <c r="F20">
        <f t="shared" si="1"/>
        <v>-330</v>
      </c>
      <c r="H20">
        <f t="shared" si="2"/>
        <v>268.81720430107532</v>
      </c>
      <c r="I20">
        <f t="shared" si="3"/>
        <v>53.763440860215098</v>
      </c>
      <c r="J20">
        <f t="shared" si="4"/>
        <v>96.774193548387132</v>
      </c>
    </row>
    <row r="21" spans="2:10">
      <c r="B21">
        <f t="shared" si="8"/>
        <v>8</v>
      </c>
      <c r="C21">
        <f t="shared" si="5"/>
        <v>92</v>
      </c>
      <c r="D21">
        <f t="shared" si="6"/>
        <v>80</v>
      </c>
      <c r="E21">
        <f t="shared" si="7"/>
        <v>16</v>
      </c>
      <c r="F21">
        <f t="shared" si="1"/>
        <v>-320</v>
      </c>
      <c r="H21">
        <f t="shared" si="2"/>
        <v>271.73913043478274</v>
      </c>
      <c r="I21">
        <f t="shared" si="3"/>
        <v>54.34782608695658</v>
      </c>
      <c r="J21">
        <f t="shared" si="4"/>
        <v>97.826086956521806</v>
      </c>
    </row>
    <row r="22" spans="2:10">
      <c r="B22">
        <f t="shared" si="8"/>
        <v>9</v>
      </c>
      <c r="C22">
        <f t="shared" si="5"/>
        <v>91</v>
      </c>
      <c r="D22">
        <f t="shared" si="6"/>
        <v>90</v>
      </c>
      <c r="E22">
        <f t="shared" si="7"/>
        <v>18</v>
      </c>
      <c r="F22">
        <f t="shared" si="1"/>
        <v>-310</v>
      </c>
      <c r="H22">
        <f t="shared" si="2"/>
        <v>274.72527472527486</v>
      </c>
      <c r="I22">
        <f t="shared" si="3"/>
        <v>54.945054945054999</v>
      </c>
      <c r="J22">
        <f t="shared" si="4"/>
        <v>98.901098901098948</v>
      </c>
    </row>
    <row r="23" spans="2:10">
      <c r="B23">
        <f t="shared" si="8"/>
        <v>10</v>
      </c>
      <c r="C23">
        <f t="shared" si="5"/>
        <v>90</v>
      </c>
      <c r="D23">
        <f t="shared" si="6"/>
        <v>100</v>
      </c>
      <c r="E23">
        <f t="shared" si="7"/>
        <v>20</v>
      </c>
      <c r="F23">
        <f t="shared" si="1"/>
        <v>-300</v>
      </c>
      <c r="H23">
        <f t="shared" si="2"/>
        <v>277.77777777777783</v>
      </c>
      <c r="I23">
        <f t="shared" si="3"/>
        <v>55.555555555555607</v>
      </c>
      <c r="J23">
        <f t="shared" si="4"/>
        <v>100.00000000000003</v>
      </c>
    </row>
    <row r="24" spans="2:10">
      <c r="B24">
        <f t="shared" si="8"/>
        <v>11</v>
      </c>
      <c r="C24">
        <f t="shared" si="5"/>
        <v>89</v>
      </c>
      <c r="D24">
        <f t="shared" si="6"/>
        <v>110</v>
      </c>
      <c r="E24">
        <f t="shared" si="7"/>
        <v>22</v>
      </c>
      <c r="F24">
        <f t="shared" si="1"/>
        <v>-290</v>
      </c>
      <c r="H24">
        <f t="shared" si="2"/>
        <v>280.89887640449444</v>
      </c>
      <c r="I24">
        <f t="shared" si="3"/>
        <v>56.179775280898937</v>
      </c>
      <c r="J24">
        <f t="shared" si="4"/>
        <v>101.12359550561804</v>
      </c>
    </row>
    <row r="25" spans="2:10">
      <c r="B25">
        <f t="shared" si="8"/>
        <v>12</v>
      </c>
      <c r="C25">
        <f t="shared" si="5"/>
        <v>88</v>
      </c>
      <c r="D25">
        <f t="shared" si="6"/>
        <v>120</v>
      </c>
      <c r="E25">
        <f t="shared" si="7"/>
        <v>24</v>
      </c>
      <c r="F25">
        <f t="shared" si="1"/>
        <v>-280</v>
      </c>
      <c r="H25">
        <f t="shared" si="2"/>
        <v>284.09090909090912</v>
      </c>
      <c r="I25">
        <f t="shared" si="3"/>
        <v>56.81818181818187</v>
      </c>
      <c r="J25">
        <f t="shared" si="4"/>
        <v>102.27272727272729</v>
      </c>
    </row>
    <row r="26" spans="2:10">
      <c r="B26">
        <f t="shared" si="8"/>
        <v>13</v>
      </c>
      <c r="C26">
        <f t="shared" si="5"/>
        <v>87</v>
      </c>
      <c r="D26">
        <f t="shared" si="6"/>
        <v>130</v>
      </c>
      <c r="E26">
        <f t="shared" si="7"/>
        <v>26</v>
      </c>
      <c r="F26">
        <f t="shared" si="1"/>
        <v>-270</v>
      </c>
      <c r="H26">
        <f t="shared" si="2"/>
        <v>287.35632183908041</v>
      </c>
      <c r="I26">
        <f t="shared" si="3"/>
        <v>57.47126436781614</v>
      </c>
      <c r="J26">
        <f t="shared" si="4"/>
        <v>103.44827586206898</v>
      </c>
    </row>
    <row r="27" spans="2:10">
      <c r="B27">
        <f t="shared" si="8"/>
        <v>14</v>
      </c>
      <c r="C27">
        <f t="shared" si="5"/>
        <v>86</v>
      </c>
      <c r="D27">
        <f t="shared" si="6"/>
        <v>140</v>
      </c>
      <c r="E27">
        <f t="shared" si="7"/>
        <v>28</v>
      </c>
      <c r="F27">
        <f t="shared" si="1"/>
        <v>-260</v>
      </c>
      <c r="H27">
        <f t="shared" si="2"/>
        <v>290.69767441860466</v>
      </c>
      <c r="I27">
        <f t="shared" si="3"/>
        <v>58.13953488372097</v>
      </c>
      <c r="J27">
        <f t="shared" si="4"/>
        <v>104.65116279069773</v>
      </c>
    </row>
    <row r="28" spans="2:10">
      <c r="B28">
        <f t="shared" si="8"/>
        <v>15</v>
      </c>
      <c r="C28">
        <f t="shared" si="5"/>
        <v>85</v>
      </c>
      <c r="D28">
        <f t="shared" si="6"/>
        <v>150</v>
      </c>
      <c r="E28">
        <f t="shared" si="7"/>
        <v>30</v>
      </c>
      <c r="F28">
        <f t="shared" si="1"/>
        <v>-250</v>
      </c>
      <c r="H28">
        <f t="shared" si="2"/>
        <v>294.11764705882365</v>
      </c>
      <c r="I28">
        <f t="shared" si="3"/>
        <v>58.82352941176476</v>
      </c>
      <c r="J28">
        <f t="shared" si="4"/>
        <v>105.88235294117652</v>
      </c>
    </row>
    <row r="29" spans="2:10">
      <c r="B29">
        <f t="shared" si="8"/>
        <v>16</v>
      </c>
      <c r="C29">
        <f t="shared" si="5"/>
        <v>84</v>
      </c>
      <c r="D29">
        <f t="shared" si="6"/>
        <v>160</v>
      </c>
      <c r="E29">
        <f t="shared" si="7"/>
        <v>32</v>
      </c>
      <c r="F29">
        <f t="shared" si="1"/>
        <v>-240</v>
      </c>
      <c r="H29">
        <f t="shared" si="2"/>
        <v>297.61904761904776</v>
      </c>
      <c r="I29">
        <f t="shared" si="3"/>
        <v>59.523809523809582</v>
      </c>
      <c r="J29">
        <f t="shared" si="4"/>
        <v>107.14285714285718</v>
      </c>
    </row>
    <row r="30" spans="2:10">
      <c r="B30">
        <f t="shared" si="8"/>
        <v>17</v>
      </c>
      <c r="C30">
        <f t="shared" si="5"/>
        <v>83</v>
      </c>
      <c r="D30">
        <f t="shared" si="6"/>
        <v>170</v>
      </c>
      <c r="E30">
        <f t="shared" si="7"/>
        <v>34</v>
      </c>
      <c r="F30">
        <f t="shared" si="1"/>
        <v>-230</v>
      </c>
      <c r="H30">
        <f t="shared" si="2"/>
        <v>301.20481927710847</v>
      </c>
      <c r="I30">
        <f t="shared" si="3"/>
        <v>60.240963855421739</v>
      </c>
      <c r="J30">
        <f t="shared" si="4"/>
        <v>108.43373493975909</v>
      </c>
    </row>
    <row r="31" spans="2:10">
      <c r="B31">
        <f t="shared" si="8"/>
        <v>18</v>
      </c>
      <c r="C31">
        <f t="shared" si="5"/>
        <v>82</v>
      </c>
      <c r="D31">
        <f t="shared" si="6"/>
        <v>180</v>
      </c>
      <c r="E31">
        <f t="shared" si="7"/>
        <v>36</v>
      </c>
      <c r="F31">
        <f t="shared" si="1"/>
        <v>-220</v>
      </c>
      <c r="H31">
        <f t="shared" si="2"/>
        <v>304.8780487804878</v>
      </c>
      <c r="I31">
        <f t="shared" si="3"/>
        <v>60.975609756097612</v>
      </c>
      <c r="J31">
        <f t="shared" si="4"/>
        <v>109.75609756097565</v>
      </c>
    </row>
    <row r="32" spans="2:10">
      <c r="B32">
        <f t="shared" si="8"/>
        <v>19</v>
      </c>
      <c r="C32">
        <f t="shared" si="5"/>
        <v>81</v>
      </c>
      <c r="D32">
        <f t="shared" si="6"/>
        <v>190</v>
      </c>
      <c r="E32">
        <f t="shared" si="7"/>
        <v>38</v>
      </c>
      <c r="F32">
        <f t="shared" si="1"/>
        <v>-210</v>
      </c>
      <c r="H32">
        <f t="shared" si="2"/>
        <v>308.64197530864209</v>
      </c>
      <c r="I32">
        <f t="shared" si="3"/>
        <v>61.728395061728456</v>
      </c>
      <c r="J32">
        <f t="shared" si="4"/>
        <v>111.11111111111119</v>
      </c>
    </row>
    <row r="33" spans="2:10">
      <c r="B33">
        <f t="shared" si="8"/>
        <v>20</v>
      </c>
      <c r="C33">
        <f t="shared" si="5"/>
        <v>80</v>
      </c>
      <c r="D33">
        <f t="shared" si="6"/>
        <v>200</v>
      </c>
      <c r="E33">
        <f t="shared" si="7"/>
        <v>40</v>
      </c>
      <c r="F33">
        <f t="shared" si="1"/>
        <v>-200</v>
      </c>
      <c r="H33">
        <f t="shared" si="2"/>
        <v>312.5</v>
      </c>
      <c r="I33">
        <f t="shared" si="3"/>
        <v>62.50000000000005</v>
      </c>
      <c r="J33">
        <f t="shared" si="4"/>
        <v>112.50000000000004</v>
      </c>
    </row>
    <row r="34" spans="2:10">
      <c r="B34">
        <f t="shared" si="8"/>
        <v>21</v>
      </c>
      <c r="C34">
        <f t="shared" si="5"/>
        <v>79</v>
      </c>
      <c r="D34">
        <f t="shared" si="6"/>
        <v>210</v>
      </c>
      <c r="E34">
        <f t="shared" si="7"/>
        <v>42</v>
      </c>
      <c r="F34">
        <f t="shared" si="1"/>
        <v>-190</v>
      </c>
      <c r="H34">
        <f t="shared" si="2"/>
        <v>316.45569620253167</v>
      </c>
      <c r="I34">
        <f t="shared" si="3"/>
        <v>63.291139240506382</v>
      </c>
      <c r="J34">
        <f t="shared" si="4"/>
        <v>113.92405063291147</v>
      </c>
    </row>
    <row r="35" spans="2:10">
      <c r="B35">
        <f t="shared" si="8"/>
        <v>22</v>
      </c>
      <c r="C35">
        <f t="shared" si="5"/>
        <v>78</v>
      </c>
      <c r="D35">
        <f t="shared" si="6"/>
        <v>220</v>
      </c>
      <c r="E35">
        <f t="shared" si="7"/>
        <v>44</v>
      </c>
      <c r="F35">
        <f t="shared" si="1"/>
        <v>-180</v>
      </c>
      <c r="H35">
        <f t="shared" si="2"/>
        <v>320.5128205128205</v>
      </c>
      <c r="I35">
        <f t="shared" si="3"/>
        <v>64.102564102564145</v>
      </c>
      <c r="J35">
        <f t="shared" si="4"/>
        <v>115.38461538461543</v>
      </c>
    </row>
    <row r="36" spans="2:10">
      <c r="B36">
        <f t="shared" si="8"/>
        <v>23</v>
      </c>
      <c r="C36">
        <f t="shared" si="5"/>
        <v>77</v>
      </c>
      <c r="D36">
        <f t="shared" si="6"/>
        <v>230</v>
      </c>
      <c r="E36">
        <f t="shared" si="7"/>
        <v>46</v>
      </c>
      <c r="F36">
        <f t="shared" si="1"/>
        <v>-170</v>
      </c>
      <c r="H36">
        <f t="shared" si="2"/>
        <v>324.67532467532465</v>
      </c>
      <c r="I36">
        <f t="shared" si="3"/>
        <v>64.935064935064986</v>
      </c>
      <c r="J36">
        <f t="shared" si="4"/>
        <v>116.88311688311691</v>
      </c>
    </row>
    <row r="37" spans="2:10">
      <c r="B37">
        <f t="shared" si="8"/>
        <v>24</v>
      </c>
      <c r="C37">
        <f t="shared" si="5"/>
        <v>76</v>
      </c>
      <c r="D37">
        <f t="shared" si="6"/>
        <v>240</v>
      </c>
      <c r="E37">
        <f t="shared" si="7"/>
        <v>48</v>
      </c>
      <c r="F37">
        <f t="shared" si="1"/>
        <v>-160</v>
      </c>
      <c r="H37">
        <f t="shared" si="2"/>
        <v>328.94736842105272</v>
      </c>
      <c r="I37">
        <f t="shared" si="3"/>
        <v>65.789473684210577</v>
      </c>
      <c r="J37">
        <f t="shared" si="4"/>
        <v>118.42105263157897</v>
      </c>
    </row>
    <row r="38" spans="2:10">
      <c r="B38">
        <f t="shared" si="8"/>
        <v>25</v>
      </c>
      <c r="C38">
        <f t="shared" si="5"/>
        <v>75</v>
      </c>
      <c r="D38">
        <f t="shared" si="6"/>
        <v>250</v>
      </c>
      <c r="E38">
        <f t="shared" si="7"/>
        <v>50</v>
      </c>
      <c r="F38">
        <f t="shared" si="1"/>
        <v>-150</v>
      </c>
      <c r="H38">
        <f t="shared" si="2"/>
        <v>333.33333333333331</v>
      </c>
      <c r="I38">
        <f t="shared" si="3"/>
        <v>66.6666666666667</v>
      </c>
      <c r="J38">
        <f t="shared" si="4"/>
        <v>120.00000000000004</v>
      </c>
    </row>
    <row r="39" spans="2:10">
      <c r="B39">
        <f t="shared" si="8"/>
        <v>26</v>
      </c>
      <c r="C39">
        <f t="shared" si="5"/>
        <v>74</v>
      </c>
      <c r="D39">
        <f t="shared" si="6"/>
        <v>260</v>
      </c>
      <c r="E39">
        <f t="shared" si="7"/>
        <v>52</v>
      </c>
      <c r="F39">
        <f t="shared" si="1"/>
        <v>-140</v>
      </c>
      <c r="H39">
        <f t="shared" si="2"/>
        <v>337.83783783783792</v>
      </c>
      <c r="I39">
        <f t="shared" si="3"/>
        <v>67.567567567567636</v>
      </c>
      <c r="J39">
        <f t="shared" si="4"/>
        <v>121.62162162162167</v>
      </c>
    </row>
    <row r="40" spans="2:10">
      <c r="B40">
        <f t="shared" si="8"/>
        <v>27</v>
      </c>
      <c r="C40">
        <f t="shared" si="5"/>
        <v>73</v>
      </c>
      <c r="D40">
        <f t="shared" si="6"/>
        <v>270</v>
      </c>
      <c r="E40">
        <f t="shared" si="7"/>
        <v>54</v>
      </c>
      <c r="F40">
        <f t="shared" si="1"/>
        <v>-130</v>
      </c>
      <c r="H40">
        <f t="shared" si="2"/>
        <v>342.46575342465769</v>
      </c>
      <c r="I40">
        <f t="shared" si="3"/>
        <v>68.493150684931578</v>
      </c>
      <c r="J40">
        <f t="shared" si="4"/>
        <v>123.28767123287679</v>
      </c>
    </row>
    <row r="41" spans="2:10">
      <c r="B41">
        <f t="shared" si="8"/>
        <v>28</v>
      </c>
      <c r="C41">
        <f t="shared" si="5"/>
        <v>72</v>
      </c>
      <c r="D41">
        <f t="shared" si="6"/>
        <v>280</v>
      </c>
      <c r="E41">
        <f t="shared" si="7"/>
        <v>56</v>
      </c>
      <c r="F41">
        <f t="shared" si="1"/>
        <v>-120</v>
      </c>
      <c r="H41">
        <f t="shared" si="2"/>
        <v>347.22222222222229</v>
      </c>
      <c r="I41">
        <f t="shared" si="3"/>
        <v>69.444444444444514</v>
      </c>
      <c r="J41">
        <f t="shared" si="4"/>
        <v>125.00000000000009</v>
      </c>
    </row>
    <row r="42" spans="2:10">
      <c r="B42">
        <f t="shared" si="8"/>
        <v>29</v>
      </c>
      <c r="C42">
        <f t="shared" si="5"/>
        <v>71</v>
      </c>
      <c r="D42">
        <f t="shared" si="6"/>
        <v>290</v>
      </c>
      <c r="E42">
        <f t="shared" si="7"/>
        <v>58</v>
      </c>
      <c r="F42">
        <f t="shared" si="1"/>
        <v>-110</v>
      </c>
      <c r="H42">
        <f t="shared" si="2"/>
        <v>352.11267605633805</v>
      </c>
      <c r="I42">
        <f t="shared" si="3"/>
        <v>70.422535211267643</v>
      </c>
      <c r="J42">
        <f t="shared" si="4"/>
        <v>126.76056338028172</v>
      </c>
    </row>
    <row r="43" spans="2:10">
      <c r="B43">
        <f t="shared" si="8"/>
        <v>30</v>
      </c>
      <c r="C43">
        <f t="shared" si="5"/>
        <v>70</v>
      </c>
      <c r="D43">
        <f t="shared" si="6"/>
        <v>300</v>
      </c>
      <c r="E43">
        <f t="shared" si="7"/>
        <v>60</v>
      </c>
      <c r="F43">
        <f t="shared" si="1"/>
        <v>-100</v>
      </c>
      <c r="H43">
        <f t="shared" si="2"/>
        <v>357.14285714285711</v>
      </c>
      <c r="I43">
        <f t="shared" si="3"/>
        <v>71.428571428571502</v>
      </c>
      <c r="J43">
        <f t="shared" si="4"/>
        <v>128.57142857142864</v>
      </c>
    </row>
    <row r="44" spans="2:10">
      <c r="B44">
        <f t="shared" si="8"/>
        <v>31</v>
      </c>
      <c r="C44">
        <f t="shared" si="5"/>
        <v>69</v>
      </c>
      <c r="D44">
        <f t="shared" si="6"/>
        <v>310</v>
      </c>
      <c r="E44">
        <f t="shared" si="7"/>
        <v>62</v>
      </c>
      <c r="F44">
        <f t="shared" si="1"/>
        <v>-90</v>
      </c>
      <c r="H44">
        <f t="shared" si="2"/>
        <v>362.31884057971024</v>
      </c>
      <c r="I44">
        <f t="shared" si="3"/>
        <v>72.463768115942102</v>
      </c>
      <c r="J44">
        <f t="shared" si="4"/>
        <v>130.43478260869571</v>
      </c>
    </row>
    <row r="45" spans="2:10">
      <c r="B45">
        <f t="shared" si="8"/>
        <v>32</v>
      </c>
      <c r="C45">
        <f t="shared" si="5"/>
        <v>68</v>
      </c>
      <c r="D45">
        <f t="shared" si="6"/>
        <v>320</v>
      </c>
      <c r="E45">
        <f t="shared" si="7"/>
        <v>64</v>
      </c>
      <c r="F45">
        <f t="shared" si="1"/>
        <v>-80</v>
      </c>
      <c r="H45">
        <f t="shared" si="2"/>
        <v>367.64705882352951</v>
      </c>
      <c r="I45">
        <f t="shared" si="3"/>
        <v>73.529411764705941</v>
      </c>
      <c r="J45">
        <f t="shared" si="4"/>
        <v>132.35294117647064</v>
      </c>
    </row>
    <row r="46" spans="2:10">
      <c r="B46">
        <f t="shared" si="8"/>
        <v>33</v>
      </c>
      <c r="C46">
        <f t="shared" si="5"/>
        <v>67</v>
      </c>
      <c r="D46">
        <f t="shared" si="6"/>
        <v>330</v>
      </c>
      <c r="E46">
        <f t="shared" si="7"/>
        <v>66</v>
      </c>
      <c r="F46">
        <f t="shared" si="1"/>
        <v>-70</v>
      </c>
      <c r="H46">
        <f t="shared" si="2"/>
        <v>373.13432835820896</v>
      </c>
      <c r="I46">
        <f t="shared" si="3"/>
        <v>74.626865671641852</v>
      </c>
      <c r="J46">
        <f t="shared" si="4"/>
        <v>134.32835820895528</v>
      </c>
    </row>
    <row r="47" spans="2:10">
      <c r="B47">
        <f t="shared" si="8"/>
        <v>34</v>
      </c>
      <c r="C47">
        <f t="shared" si="5"/>
        <v>66</v>
      </c>
      <c r="D47">
        <f t="shared" si="6"/>
        <v>340</v>
      </c>
      <c r="E47">
        <f t="shared" si="7"/>
        <v>68</v>
      </c>
      <c r="F47">
        <f t="shared" si="1"/>
        <v>-60</v>
      </c>
      <c r="H47">
        <f t="shared" si="2"/>
        <v>378.78787878787875</v>
      </c>
      <c r="I47">
        <f t="shared" si="3"/>
        <v>75.757575757575836</v>
      </c>
      <c r="J47">
        <f t="shared" si="4"/>
        <v>136.3636363636364</v>
      </c>
    </row>
    <row r="48" spans="2:10">
      <c r="B48">
        <f t="shared" si="8"/>
        <v>35</v>
      </c>
      <c r="C48">
        <f t="shared" si="5"/>
        <v>65</v>
      </c>
      <c r="D48">
        <f t="shared" si="6"/>
        <v>350</v>
      </c>
      <c r="E48">
        <f t="shared" si="7"/>
        <v>70</v>
      </c>
      <c r="F48">
        <f t="shared" si="1"/>
        <v>-50</v>
      </c>
      <c r="H48">
        <f t="shared" si="2"/>
        <v>384.6153846153847</v>
      </c>
      <c r="I48">
        <f t="shared" si="3"/>
        <v>76.923076923077005</v>
      </c>
      <c r="J48">
        <f t="shared" si="4"/>
        <v>138.46153846153857</v>
      </c>
    </row>
    <row r="49" spans="2:10">
      <c r="B49">
        <f t="shared" si="8"/>
        <v>36</v>
      </c>
      <c r="C49">
        <f t="shared" si="5"/>
        <v>64</v>
      </c>
      <c r="D49">
        <f t="shared" si="6"/>
        <v>360</v>
      </c>
      <c r="E49">
        <f t="shared" si="7"/>
        <v>72</v>
      </c>
      <c r="F49">
        <f t="shared" si="1"/>
        <v>-40</v>
      </c>
      <c r="H49">
        <f t="shared" si="2"/>
        <v>390.62500000000006</v>
      </c>
      <c r="I49">
        <f t="shared" si="3"/>
        <v>78.125000000000071</v>
      </c>
      <c r="J49">
        <f t="shared" si="4"/>
        <v>140.62500000000006</v>
      </c>
    </row>
    <row r="50" spans="2:10">
      <c r="B50">
        <f t="shared" si="8"/>
        <v>37</v>
      </c>
      <c r="C50">
        <f t="shared" si="5"/>
        <v>63</v>
      </c>
      <c r="D50">
        <f t="shared" si="6"/>
        <v>370</v>
      </c>
      <c r="E50">
        <f t="shared" si="7"/>
        <v>74</v>
      </c>
      <c r="F50">
        <f t="shared" si="1"/>
        <v>-30</v>
      </c>
      <c r="H50">
        <f t="shared" si="2"/>
        <v>396.82539682539687</v>
      </c>
      <c r="I50">
        <f t="shared" si="3"/>
        <v>79.365079365079424</v>
      </c>
      <c r="J50">
        <f t="shared" si="4"/>
        <v>142.85714285714289</v>
      </c>
    </row>
    <row r="51" spans="2:10">
      <c r="B51">
        <f t="shared" si="8"/>
        <v>38</v>
      </c>
      <c r="C51">
        <f t="shared" si="5"/>
        <v>62</v>
      </c>
      <c r="D51">
        <f t="shared" si="6"/>
        <v>380</v>
      </c>
      <c r="E51">
        <f t="shared" si="7"/>
        <v>76</v>
      </c>
      <c r="F51">
        <f t="shared" si="1"/>
        <v>-20</v>
      </c>
      <c r="H51">
        <f t="shared" si="2"/>
        <v>403.22580645161304</v>
      </c>
      <c r="I51">
        <f t="shared" si="3"/>
        <v>80.645161290322633</v>
      </c>
      <c r="J51">
        <f t="shared" si="4"/>
        <v>145.16129032258073</v>
      </c>
    </row>
    <row r="52" spans="2:10">
      <c r="B52">
        <f t="shared" si="8"/>
        <v>39</v>
      </c>
      <c r="C52">
        <f t="shared" si="5"/>
        <v>61</v>
      </c>
      <c r="D52">
        <f t="shared" si="6"/>
        <v>390</v>
      </c>
      <c r="E52">
        <f t="shared" si="7"/>
        <v>78</v>
      </c>
      <c r="F52">
        <f t="shared" si="1"/>
        <v>-10</v>
      </c>
      <c r="H52">
        <f t="shared" si="2"/>
        <v>409.83606557377055</v>
      </c>
      <c r="I52">
        <f t="shared" si="3"/>
        <v>81.967213114754159</v>
      </c>
      <c r="J52">
        <f t="shared" si="4"/>
        <v>147.54098360655746</v>
      </c>
    </row>
    <row r="53" spans="2:10">
      <c r="B53">
        <f t="shared" si="8"/>
        <v>40</v>
      </c>
      <c r="C53">
        <f t="shared" si="5"/>
        <v>60</v>
      </c>
      <c r="D53">
        <f t="shared" si="6"/>
        <v>400</v>
      </c>
      <c r="E53">
        <f t="shared" si="7"/>
        <v>80</v>
      </c>
      <c r="F53">
        <f t="shared" si="1"/>
        <v>0</v>
      </c>
      <c r="H53">
        <f t="shared" si="2"/>
        <v>416.66666666666674</v>
      </c>
      <c r="I53">
        <f t="shared" si="3"/>
        <v>83.3333333333334</v>
      </c>
      <c r="J53">
        <f t="shared" si="4"/>
        <v>150.00000000000009</v>
      </c>
    </row>
    <row r="54" spans="2:10">
      <c r="B54">
        <f t="shared" si="8"/>
        <v>41</v>
      </c>
      <c r="C54">
        <f t="shared" si="5"/>
        <v>59</v>
      </c>
      <c r="D54">
        <f t="shared" si="6"/>
        <v>410</v>
      </c>
      <c r="E54">
        <f t="shared" si="7"/>
        <v>82</v>
      </c>
      <c r="F54">
        <f t="shared" si="1"/>
        <v>10</v>
      </c>
      <c r="H54">
        <f t="shared" si="2"/>
        <v>423.72881355932219</v>
      </c>
      <c r="I54">
        <f t="shared" si="3"/>
        <v>84.745762711864501</v>
      </c>
      <c r="J54">
        <f t="shared" si="4"/>
        <v>152.54237288135602</v>
      </c>
    </row>
    <row r="55" spans="2:10">
      <c r="B55">
        <f t="shared" si="8"/>
        <v>42</v>
      </c>
      <c r="C55">
        <f t="shared" si="5"/>
        <v>58</v>
      </c>
      <c r="D55">
        <f t="shared" si="6"/>
        <v>420</v>
      </c>
      <c r="E55">
        <f t="shared" si="7"/>
        <v>84</v>
      </c>
      <c r="F55">
        <f t="shared" si="1"/>
        <v>20</v>
      </c>
      <c r="H55">
        <f t="shared" si="2"/>
        <v>431.03448275862075</v>
      </c>
      <c r="I55">
        <f t="shared" si="3"/>
        <v>86.206896551724199</v>
      </c>
      <c r="J55">
        <f t="shared" si="4"/>
        <v>155.17241379310349</v>
      </c>
    </row>
    <row r="56" spans="2:10">
      <c r="B56">
        <f t="shared" si="8"/>
        <v>43</v>
      </c>
      <c r="C56">
        <f t="shared" si="5"/>
        <v>57</v>
      </c>
      <c r="D56">
        <f t="shared" si="6"/>
        <v>430</v>
      </c>
      <c r="E56">
        <f t="shared" si="7"/>
        <v>86</v>
      </c>
      <c r="F56">
        <f t="shared" si="1"/>
        <v>30</v>
      </c>
      <c r="H56">
        <f t="shared" si="2"/>
        <v>438.59649122807019</v>
      </c>
      <c r="I56">
        <f t="shared" si="3"/>
        <v>87.719298245614098</v>
      </c>
      <c r="J56">
        <f t="shared" si="4"/>
        <v>157.89473684210535</v>
      </c>
    </row>
    <row r="57" spans="2:10">
      <c r="B57">
        <f t="shared" si="8"/>
        <v>44</v>
      </c>
      <c r="C57">
        <f t="shared" si="5"/>
        <v>56</v>
      </c>
      <c r="D57">
        <f t="shared" si="6"/>
        <v>440</v>
      </c>
      <c r="E57">
        <f t="shared" si="7"/>
        <v>88</v>
      </c>
      <c r="F57">
        <f t="shared" si="1"/>
        <v>40</v>
      </c>
      <c r="H57">
        <f t="shared" si="2"/>
        <v>446.42857142857144</v>
      </c>
      <c r="I57">
        <f t="shared" si="3"/>
        <v>89.285714285714377</v>
      </c>
      <c r="J57">
        <f t="shared" si="4"/>
        <v>160.71428571428581</v>
      </c>
    </row>
    <row r="58" spans="2:10">
      <c r="B58">
        <f t="shared" si="8"/>
        <v>45</v>
      </c>
      <c r="C58">
        <f t="shared" si="5"/>
        <v>55</v>
      </c>
      <c r="D58">
        <f t="shared" si="6"/>
        <v>450</v>
      </c>
      <c r="E58">
        <f t="shared" si="7"/>
        <v>90</v>
      </c>
      <c r="F58">
        <f t="shared" si="1"/>
        <v>50</v>
      </c>
      <c r="H58">
        <f t="shared" si="2"/>
        <v>454.54545454545467</v>
      </c>
      <c r="I58">
        <f t="shared" si="3"/>
        <v>90.909090909091006</v>
      </c>
      <c r="J58">
        <f t="shared" si="4"/>
        <v>163.63636363636368</v>
      </c>
    </row>
    <row r="59" spans="2:10">
      <c r="B59">
        <f t="shared" si="8"/>
        <v>46</v>
      </c>
      <c r="C59">
        <f t="shared" si="5"/>
        <v>54</v>
      </c>
      <c r="D59">
        <f t="shared" si="6"/>
        <v>460</v>
      </c>
      <c r="E59">
        <f t="shared" si="7"/>
        <v>92</v>
      </c>
      <c r="F59">
        <f t="shared" si="1"/>
        <v>60</v>
      </c>
      <c r="H59">
        <f t="shared" si="2"/>
        <v>462.9629629629631</v>
      </c>
      <c r="I59">
        <f t="shared" si="3"/>
        <v>92.59259259259268</v>
      </c>
      <c r="J59">
        <f t="shared" si="4"/>
        <v>166.66666666666674</v>
      </c>
    </row>
    <row r="60" spans="2:10">
      <c r="B60">
        <f t="shared" si="8"/>
        <v>47</v>
      </c>
      <c r="C60">
        <f t="shared" si="5"/>
        <v>53</v>
      </c>
      <c r="D60">
        <f t="shared" si="6"/>
        <v>470</v>
      </c>
      <c r="E60">
        <f t="shared" si="7"/>
        <v>94</v>
      </c>
      <c r="F60">
        <f t="shared" si="1"/>
        <v>70</v>
      </c>
      <c r="H60">
        <f t="shared" si="2"/>
        <v>471.69811320754729</v>
      </c>
      <c r="I60">
        <f t="shared" si="3"/>
        <v>94.339622641509521</v>
      </c>
      <c r="J60">
        <f t="shared" si="4"/>
        <v>169.81132075471709</v>
      </c>
    </row>
    <row r="61" spans="2:10">
      <c r="B61">
        <f t="shared" si="8"/>
        <v>48</v>
      </c>
      <c r="C61">
        <f t="shared" si="5"/>
        <v>52</v>
      </c>
      <c r="D61">
        <f t="shared" si="6"/>
        <v>480</v>
      </c>
      <c r="E61">
        <f t="shared" si="7"/>
        <v>96</v>
      </c>
      <c r="F61">
        <f t="shared" si="1"/>
        <v>80</v>
      </c>
      <c r="H61">
        <f t="shared" si="2"/>
        <v>480.76923076923089</v>
      </c>
      <c r="I61">
        <f t="shared" si="3"/>
        <v>96.153846153846246</v>
      </c>
      <c r="J61">
        <f t="shared" si="4"/>
        <v>173.07692307692318</v>
      </c>
    </row>
    <row r="62" spans="2:10">
      <c r="B62">
        <f t="shared" si="8"/>
        <v>49</v>
      </c>
      <c r="C62">
        <f t="shared" si="5"/>
        <v>51</v>
      </c>
      <c r="D62">
        <f t="shared" si="6"/>
        <v>490</v>
      </c>
      <c r="E62">
        <f t="shared" si="7"/>
        <v>98</v>
      </c>
      <c r="F62">
        <f t="shared" si="1"/>
        <v>90</v>
      </c>
      <c r="H62">
        <f t="shared" si="2"/>
        <v>490.19607843137254</v>
      </c>
      <c r="I62">
        <f t="shared" si="3"/>
        <v>98.039215686274574</v>
      </c>
      <c r="J62">
        <f t="shared" si="4"/>
        <v>176.47058823529417</v>
      </c>
    </row>
    <row r="63" spans="2:10">
      <c r="B63">
        <f t="shared" si="8"/>
        <v>50</v>
      </c>
      <c r="C63">
        <f t="shared" si="5"/>
        <v>50</v>
      </c>
      <c r="D63">
        <f t="shared" si="6"/>
        <v>500</v>
      </c>
      <c r="E63">
        <f t="shared" si="7"/>
        <v>100</v>
      </c>
      <c r="F63">
        <f t="shared" si="1"/>
        <v>100</v>
      </c>
      <c r="H63">
        <f t="shared" si="2"/>
        <v>500.00000000000006</v>
      </c>
      <c r="I63">
        <f t="shared" si="3"/>
        <v>100.00000000000007</v>
      </c>
      <c r="J63">
        <f t="shared" si="4"/>
        <v>180.00000000000006</v>
      </c>
    </row>
    <row r="64" spans="2:10">
      <c r="B64">
        <f t="shared" si="8"/>
        <v>51</v>
      </c>
      <c r="C64">
        <f t="shared" si="5"/>
        <v>49</v>
      </c>
      <c r="D64">
        <f t="shared" si="6"/>
        <v>510</v>
      </c>
      <c r="E64">
        <f t="shared" si="7"/>
        <v>102</v>
      </c>
      <c r="F64">
        <f t="shared" si="1"/>
        <v>110</v>
      </c>
      <c r="H64">
        <f t="shared" si="2"/>
        <v>510.20408163265307</v>
      </c>
      <c r="I64">
        <f t="shared" si="3"/>
        <v>102.0408163265307</v>
      </c>
      <c r="J64">
        <f t="shared" si="4"/>
        <v>183.6734693877552</v>
      </c>
    </row>
    <row r="65" spans="2:10">
      <c r="B65">
        <f t="shared" si="8"/>
        <v>52</v>
      </c>
      <c r="C65">
        <f t="shared" si="5"/>
        <v>48</v>
      </c>
      <c r="D65">
        <f t="shared" si="6"/>
        <v>520</v>
      </c>
      <c r="E65">
        <f t="shared" si="7"/>
        <v>104</v>
      </c>
      <c r="F65">
        <f t="shared" si="1"/>
        <v>120</v>
      </c>
      <c r="H65">
        <f t="shared" si="2"/>
        <v>520.83333333333348</v>
      </c>
      <c r="I65">
        <f t="shared" si="3"/>
        <v>104.16666666666676</v>
      </c>
      <c r="J65">
        <f t="shared" si="4"/>
        <v>187.50000000000011</v>
      </c>
    </row>
    <row r="66" spans="2:10">
      <c r="B66">
        <f t="shared" si="8"/>
        <v>53</v>
      </c>
      <c r="C66">
        <f t="shared" si="5"/>
        <v>47</v>
      </c>
      <c r="D66">
        <f t="shared" si="6"/>
        <v>530</v>
      </c>
      <c r="E66">
        <f t="shared" si="7"/>
        <v>106</v>
      </c>
      <c r="F66">
        <f t="shared" si="1"/>
        <v>130</v>
      </c>
      <c r="H66">
        <f t="shared" si="2"/>
        <v>531.91489361702133</v>
      </c>
      <c r="I66">
        <f t="shared" si="3"/>
        <v>106.38297872340436</v>
      </c>
      <c r="J66">
        <f t="shared" si="4"/>
        <v>191.48936170212775</v>
      </c>
    </row>
    <row r="67" spans="2:10">
      <c r="B67">
        <f t="shared" si="8"/>
        <v>54</v>
      </c>
      <c r="C67">
        <f t="shared" si="5"/>
        <v>46</v>
      </c>
      <c r="D67">
        <f t="shared" si="6"/>
        <v>540</v>
      </c>
      <c r="E67">
        <f t="shared" si="7"/>
        <v>108</v>
      </c>
      <c r="F67">
        <f t="shared" si="1"/>
        <v>140</v>
      </c>
      <c r="H67">
        <f t="shared" si="2"/>
        <v>543.47826086956536</v>
      </c>
      <c r="I67">
        <f t="shared" si="3"/>
        <v>108.69565217391315</v>
      </c>
      <c r="J67">
        <f t="shared" si="4"/>
        <v>195.65217391304358</v>
      </c>
    </row>
    <row r="68" spans="2:10">
      <c r="B68">
        <f t="shared" si="8"/>
        <v>55</v>
      </c>
      <c r="C68">
        <f t="shared" si="5"/>
        <v>45</v>
      </c>
      <c r="D68">
        <f t="shared" si="6"/>
        <v>550</v>
      </c>
      <c r="E68">
        <f t="shared" si="7"/>
        <v>110</v>
      </c>
      <c r="F68">
        <f t="shared" si="1"/>
        <v>150</v>
      </c>
      <c r="H68">
        <f t="shared" si="2"/>
        <v>555.55555555555554</v>
      </c>
      <c r="I68">
        <f t="shared" si="3"/>
        <v>111.11111111111119</v>
      </c>
      <c r="J68">
        <f t="shared" si="4"/>
        <v>200.00000000000006</v>
      </c>
    </row>
    <row r="69" spans="2:10">
      <c r="B69">
        <f t="shared" si="8"/>
        <v>56</v>
      </c>
      <c r="C69">
        <f t="shared" si="5"/>
        <v>44</v>
      </c>
      <c r="D69">
        <f t="shared" si="6"/>
        <v>560</v>
      </c>
      <c r="E69">
        <f t="shared" si="7"/>
        <v>112</v>
      </c>
      <c r="F69">
        <f t="shared" si="1"/>
        <v>160</v>
      </c>
      <c r="H69">
        <f t="shared" si="2"/>
        <v>568.18181818181824</v>
      </c>
      <c r="I69">
        <f t="shared" si="3"/>
        <v>113.63636363636374</v>
      </c>
      <c r="J69">
        <f t="shared" si="4"/>
        <v>204.54545454545465</v>
      </c>
    </row>
    <row r="70" spans="2:10">
      <c r="B70">
        <f t="shared" si="8"/>
        <v>57</v>
      </c>
      <c r="C70">
        <f t="shared" si="5"/>
        <v>43</v>
      </c>
      <c r="D70">
        <f t="shared" si="6"/>
        <v>570</v>
      </c>
      <c r="E70">
        <f t="shared" si="7"/>
        <v>114</v>
      </c>
      <c r="F70">
        <f t="shared" si="1"/>
        <v>170</v>
      </c>
      <c r="H70">
        <f t="shared" si="2"/>
        <v>581.39534883720955</v>
      </c>
      <c r="I70">
        <f t="shared" si="3"/>
        <v>116.27906976744198</v>
      </c>
      <c r="J70">
        <f t="shared" si="4"/>
        <v>209.30232558139548</v>
      </c>
    </row>
    <row r="71" spans="2:10">
      <c r="B71">
        <f t="shared" si="8"/>
        <v>58</v>
      </c>
      <c r="C71">
        <f t="shared" si="5"/>
        <v>42</v>
      </c>
      <c r="D71">
        <f t="shared" si="6"/>
        <v>580</v>
      </c>
      <c r="E71">
        <f t="shared" si="7"/>
        <v>116</v>
      </c>
      <c r="F71">
        <f t="shared" si="1"/>
        <v>180</v>
      </c>
      <c r="H71">
        <f t="shared" si="2"/>
        <v>595.2380952380953</v>
      </c>
      <c r="I71">
        <f t="shared" si="3"/>
        <v>119.04761904761915</v>
      </c>
      <c r="J71">
        <f t="shared" si="4"/>
        <v>214.28571428571439</v>
      </c>
    </row>
    <row r="72" spans="2:10">
      <c r="B72">
        <f t="shared" si="8"/>
        <v>59</v>
      </c>
      <c r="C72">
        <f t="shared" si="5"/>
        <v>41</v>
      </c>
      <c r="D72">
        <f t="shared" si="6"/>
        <v>590</v>
      </c>
      <c r="E72">
        <f t="shared" si="7"/>
        <v>118</v>
      </c>
      <c r="F72">
        <f t="shared" si="1"/>
        <v>190</v>
      </c>
      <c r="H72">
        <f t="shared" si="2"/>
        <v>609.75609756097583</v>
      </c>
      <c r="I72">
        <f t="shared" si="3"/>
        <v>121.95121951219522</v>
      </c>
      <c r="J72">
        <f t="shared" si="4"/>
        <v>219.51219512195135</v>
      </c>
    </row>
    <row r="73" spans="2:10">
      <c r="B73">
        <f t="shared" si="8"/>
        <v>60</v>
      </c>
      <c r="C73">
        <f t="shared" si="5"/>
        <v>40</v>
      </c>
      <c r="D73">
        <f t="shared" si="6"/>
        <v>600</v>
      </c>
      <c r="E73">
        <f t="shared" si="7"/>
        <v>120</v>
      </c>
      <c r="F73">
        <f t="shared" si="1"/>
        <v>200</v>
      </c>
      <c r="H73">
        <f t="shared" si="2"/>
        <v>625</v>
      </c>
      <c r="I73">
        <f t="shared" si="3"/>
        <v>125.00000000000009</v>
      </c>
      <c r="J73">
        <f t="shared" si="4"/>
        <v>225.00000000000011</v>
      </c>
    </row>
    <row r="74" spans="2:10">
      <c r="B74">
        <f t="shared" si="8"/>
        <v>61</v>
      </c>
      <c r="C74">
        <f t="shared" si="5"/>
        <v>39</v>
      </c>
      <c r="D74">
        <f t="shared" si="6"/>
        <v>610</v>
      </c>
      <c r="E74">
        <f t="shared" si="7"/>
        <v>122</v>
      </c>
      <c r="F74">
        <f t="shared" si="1"/>
        <v>210</v>
      </c>
      <c r="H74">
        <f t="shared" si="2"/>
        <v>641.02564102564099</v>
      </c>
      <c r="I74">
        <f t="shared" si="3"/>
        <v>128.20512820512829</v>
      </c>
      <c r="J74">
        <f t="shared" si="4"/>
        <v>230.76923076923089</v>
      </c>
    </row>
    <row r="75" spans="2:10">
      <c r="B75">
        <f t="shared" si="8"/>
        <v>62</v>
      </c>
      <c r="C75">
        <f t="shared" si="5"/>
        <v>38</v>
      </c>
      <c r="D75">
        <f t="shared" si="6"/>
        <v>620</v>
      </c>
      <c r="E75">
        <f t="shared" si="7"/>
        <v>124</v>
      </c>
      <c r="F75">
        <f t="shared" si="1"/>
        <v>220</v>
      </c>
      <c r="H75">
        <f t="shared" si="2"/>
        <v>657.89473684210543</v>
      </c>
      <c r="I75">
        <f t="shared" si="3"/>
        <v>131.57894736842118</v>
      </c>
      <c r="J75">
        <f t="shared" si="4"/>
        <v>236.84210526315806</v>
      </c>
    </row>
    <row r="76" spans="2:10">
      <c r="B76">
        <f t="shared" si="8"/>
        <v>63</v>
      </c>
      <c r="C76">
        <f t="shared" si="5"/>
        <v>37</v>
      </c>
      <c r="D76">
        <f t="shared" si="6"/>
        <v>630</v>
      </c>
      <c r="E76">
        <f t="shared" si="7"/>
        <v>126</v>
      </c>
      <c r="F76">
        <f t="shared" si="1"/>
        <v>230</v>
      </c>
      <c r="H76">
        <f t="shared" si="2"/>
        <v>675.67567567567585</v>
      </c>
      <c r="I76">
        <f t="shared" si="3"/>
        <v>135.13513513513527</v>
      </c>
      <c r="J76">
        <f t="shared" si="4"/>
        <v>243.24324324324337</v>
      </c>
    </row>
    <row r="77" spans="2:10">
      <c r="B77">
        <f t="shared" si="8"/>
        <v>64</v>
      </c>
      <c r="C77">
        <f t="shared" si="5"/>
        <v>36</v>
      </c>
      <c r="D77">
        <f t="shared" si="6"/>
        <v>640</v>
      </c>
      <c r="E77">
        <f t="shared" si="7"/>
        <v>128</v>
      </c>
      <c r="F77">
        <f t="shared" ref="F77:F113" si="9">D77-K$5</f>
        <v>240</v>
      </c>
      <c r="H77">
        <f t="shared" ref="H77:H112" si="10">( EXP(J$4) / (C77)^C$6 )^(1/C$5)</f>
        <v>694.44444444444446</v>
      </c>
      <c r="I77">
        <f t="shared" ref="I77:I112" si="11">( EXP(J$5) / C77^C$6 )^(1/C$5)</f>
        <v>138.88888888888903</v>
      </c>
      <c r="J77">
        <f t="shared" ref="J77:J112" si="12">( EXP(J$6) / C77^C$6 )^(1/C$5)</f>
        <v>250.00000000000011</v>
      </c>
    </row>
    <row r="78" spans="2:10">
      <c r="B78">
        <f t="shared" si="8"/>
        <v>65</v>
      </c>
      <c r="C78">
        <f t="shared" ref="C78:C113" si="13">100-B78</f>
        <v>35</v>
      </c>
      <c r="D78">
        <f t="shared" ref="D78:D113" si="14">C$9+C$4*B78</f>
        <v>650</v>
      </c>
      <c r="E78">
        <f t="shared" ref="E78:E113" si="15">C$9+B78*(C$4-C$8)</f>
        <v>130</v>
      </c>
      <c r="F78">
        <f t="shared" si="9"/>
        <v>250</v>
      </c>
      <c r="H78">
        <f t="shared" si="10"/>
        <v>714.28571428571445</v>
      </c>
      <c r="I78">
        <f t="shared" si="11"/>
        <v>142.85714285714297</v>
      </c>
      <c r="J78">
        <f t="shared" si="12"/>
        <v>257.14285714285722</v>
      </c>
    </row>
    <row r="79" spans="2:10">
      <c r="B79">
        <f t="shared" ref="B79:B113" si="16">B78+1</f>
        <v>66</v>
      </c>
      <c r="C79">
        <f t="shared" si="13"/>
        <v>34</v>
      </c>
      <c r="D79">
        <f t="shared" si="14"/>
        <v>660</v>
      </c>
      <c r="E79">
        <f t="shared" si="15"/>
        <v>132</v>
      </c>
      <c r="F79">
        <f t="shared" si="9"/>
        <v>260</v>
      </c>
      <c r="H79">
        <f t="shared" si="10"/>
        <v>735.2941176470589</v>
      </c>
      <c r="I79">
        <f t="shared" si="11"/>
        <v>147.05882352941188</v>
      </c>
      <c r="J79">
        <f t="shared" si="12"/>
        <v>264.70588235294127</v>
      </c>
    </row>
    <row r="80" spans="2:10">
      <c r="B80">
        <f t="shared" si="16"/>
        <v>67</v>
      </c>
      <c r="C80">
        <f t="shared" si="13"/>
        <v>33</v>
      </c>
      <c r="D80">
        <f t="shared" si="14"/>
        <v>670</v>
      </c>
      <c r="E80">
        <f t="shared" si="15"/>
        <v>134</v>
      </c>
      <c r="F80">
        <f t="shared" si="9"/>
        <v>270</v>
      </c>
      <c r="H80">
        <f t="shared" si="10"/>
        <v>757.57575757575773</v>
      </c>
      <c r="I80">
        <f t="shared" si="11"/>
        <v>151.51515151515164</v>
      </c>
      <c r="J80">
        <f t="shared" si="12"/>
        <v>272.72727272727292</v>
      </c>
    </row>
    <row r="81" spans="2:10">
      <c r="B81">
        <f t="shared" si="16"/>
        <v>68</v>
      </c>
      <c r="C81">
        <f t="shared" si="13"/>
        <v>32</v>
      </c>
      <c r="D81">
        <f t="shared" si="14"/>
        <v>680</v>
      </c>
      <c r="E81">
        <f t="shared" si="15"/>
        <v>136</v>
      </c>
      <c r="F81">
        <f t="shared" si="9"/>
        <v>280</v>
      </c>
      <c r="H81">
        <f t="shared" si="10"/>
        <v>781.25</v>
      </c>
      <c r="I81">
        <f t="shared" si="11"/>
        <v>156.25000000000014</v>
      </c>
      <c r="J81">
        <f t="shared" si="12"/>
        <v>281.25000000000011</v>
      </c>
    </row>
    <row r="82" spans="2:10">
      <c r="B82">
        <f t="shared" si="16"/>
        <v>69</v>
      </c>
      <c r="C82">
        <f t="shared" si="13"/>
        <v>31</v>
      </c>
      <c r="D82">
        <f t="shared" si="14"/>
        <v>690</v>
      </c>
      <c r="E82">
        <f t="shared" si="15"/>
        <v>138</v>
      </c>
      <c r="F82">
        <f t="shared" si="9"/>
        <v>290</v>
      </c>
      <c r="H82">
        <f t="shared" si="10"/>
        <v>806.45161290322608</v>
      </c>
      <c r="I82">
        <f t="shared" si="11"/>
        <v>161.29032258064535</v>
      </c>
      <c r="J82">
        <f t="shared" si="12"/>
        <v>290.32258064516139</v>
      </c>
    </row>
    <row r="83" spans="2:10">
      <c r="B83">
        <f t="shared" si="16"/>
        <v>70</v>
      </c>
      <c r="C83">
        <f t="shared" si="13"/>
        <v>30</v>
      </c>
      <c r="D83">
        <f t="shared" si="14"/>
        <v>700</v>
      </c>
      <c r="E83">
        <f t="shared" si="15"/>
        <v>140</v>
      </c>
      <c r="F83">
        <f t="shared" si="9"/>
        <v>300</v>
      </c>
      <c r="H83">
        <f t="shared" si="10"/>
        <v>833.33333333333348</v>
      </c>
      <c r="I83">
        <f t="shared" si="11"/>
        <v>166.66666666666683</v>
      </c>
      <c r="J83">
        <f t="shared" si="12"/>
        <v>300.00000000000017</v>
      </c>
    </row>
    <row r="84" spans="2:10">
      <c r="B84">
        <f t="shared" si="16"/>
        <v>71</v>
      </c>
      <c r="C84">
        <f t="shared" si="13"/>
        <v>29</v>
      </c>
      <c r="D84">
        <f t="shared" si="14"/>
        <v>710</v>
      </c>
      <c r="E84">
        <f t="shared" si="15"/>
        <v>142</v>
      </c>
      <c r="F84">
        <f t="shared" si="9"/>
        <v>310</v>
      </c>
      <c r="H84">
        <f t="shared" si="10"/>
        <v>862.06896551724174</v>
      </c>
      <c r="I84">
        <f t="shared" si="11"/>
        <v>172.41379310344843</v>
      </c>
      <c r="J84">
        <f t="shared" si="12"/>
        <v>310.34482758620715</v>
      </c>
    </row>
    <row r="85" spans="2:10">
      <c r="B85">
        <f t="shared" si="16"/>
        <v>72</v>
      </c>
      <c r="C85">
        <f t="shared" si="13"/>
        <v>28</v>
      </c>
      <c r="D85">
        <f t="shared" si="14"/>
        <v>720</v>
      </c>
      <c r="E85">
        <f t="shared" si="15"/>
        <v>144</v>
      </c>
      <c r="F85">
        <f t="shared" si="9"/>
        <v>320</v>
      </c>
      <c r="H85">
        <f t="shared" si="10"/>
        <v>892.857142857143</v>
      </c>
      <c r="I85">
        <f t="shared" si="11"/>
        <v>178.5714285714287</v>
      </c>
      <c r="J85">
        <f t="shared" si="12"/>
        <v>321.42857142857156</v>
      </c>
    </row>
    <row r="86" spans="2:10">
      <c r="B86">
        <f t="shared" si="16"/>
        <v>73</v>
      </c>
      <c r="C86">
        <f t="shared" si="13"/>
        <v>27</v>
      </c>
      <c r="D86">
        <f t="shared" si="14"/>
        <v>730</v>
      </c>
      <c r="E86">
        <f t="shared" si="15"/>
        <v>146</v>
      </c>
      <c r="F86">
        <f t="shared" si="9"/>
        <v>330</v>
      </c>
      <c r="H86">
        <f t="shared" si="10"/>
        <v>925.92592592592609</v>
      </c>
      <c r="I86">
        <f t="shared" si="11"/>
        <v>185.18518518518533</v>
      </c>
      <c r="J86">
        <f t="shared" si="12"/>
        <v>333.33333333333343</v>
      </c>
    </row>
    <row r="87" spans="2:10">
      <c r="B87">
        <f t="shared" si="16"/>
        <v>74</v>
      </c>
      <c r="C87">
        <f t="shared" si="13"/>
        <v>26</v>
      </c>
      <c r="D87">
        <f t="shared" si="14"/>
        <v>740</v>
      </c>
      <c r="E87">
        <f t="shared" si="15"/>
        <v>148</v>
      </c>
      <c r="F87">
        <f t="shared" si="9"/>
        <v>340</v>
      </c>
      <c r="H87">
        <f t="shared" si="10"/>
        <v>961.53846153846177</v>
      </c>
      <c r="I87">
        <f t="shared" si="11"/>
        <v>192.30769230769249</v>
      </c>
      <c r="J87">
        <f t="shared" si="12"/>
        <v>346.15384615384636</v>
      </c>
    </row>
    <row r="88" spans="2:10">
      <c r="B88">
        <f t="shared" si="16"/>
        <v>75</v>
      </c>
      <c r="C88">
        <f t="shared" si="13"/>
        <v>25</v>
      </c>
      <c r="D88">
        <f t="shared" si="14"/>
        <v>750</v>
      </c>
      <c r="E88">
        <f t="shared" si="15"/>
        <v>150</v>
      </c>
      <c r="F88">
        <f t="shared" si="9"/>
        <v>350</v>
      </c>
      <c r="H88">
        <f t="shared" si="10"/>
        <v>1000.0000000000002</v>
      </c>
      <c r="I88">
        <f t="shared" si="11"/>
        <v>200.00000000000017</v>
      </c>
      <c r="J88">
        <f t="shared" si="12"/>
        <v>360.00000000000017</v>
      </c>
    </row>
    <row r="89" spans="2:10">
      <c r="B89">
        <f t="shared" si="16"/>
        <v>76</v>
      </c>
      <c r="C89">
        <f t="shared" si="13"/>
        <v>24</v>
      </c>
      <c r="D89">
        <f t="shared" si="14"/>
        <v>760</v>
      </c>
      <c r="E89">
        <f t="shared" si="15"/>
        <v>152</v>
      </c>
      <c r="F89">
        <f t="shared" si="9"/>
        <v>360</v>
      </c>
      <c r="H89">
        <f t="shared" si="10"/>
        <v>1041.666666666667</v>
      </c>
      <c r="I89">
        <f t="shared" si="11"/>
        <v>208.33333333333357</v>
      </c>
      <c r="J89">
        <f t="shared" si="12"/>
        <v>375.00000000000028</v>
      </c>
    </row>
    <row r="90" spans="2:10">
      <c r="B90">
        <f t="shared" si="16"/>
        <v>77</v>
      </c>
      <c r="C90">
        <f t="shared" si="13"/>
        <v>23</v>
      </c>
      <c r="D90">
        <f t="shared" si="14"/>
        <v>770</v>
      </c>
      <c r="E90">
        <f t="shared" si="15"/>
        <v>154</v>
      </c>
      <c r="F90">
        <f t="shared" si="9"/>
        <v>370</v>
      </c>
      <c r="H90">
        <f t="shared" si="10"/>
        <v>1086.9565217391309</v>
      </c>
      <c r="I90">
        <f t="shared" si="11"/>
        <v>217.39130434782632</v>
      </c>
      <c r="J90">
        <f t="shared" si="12"/>
        <v>391.30434782608722</v>
      </c>
    </row>
    <row r="91" spans="2:10">
      <c r="B91">
        <f t="shared" si="16"/>
        <v>78</v>
      </c>
      <c r="C91">
        <f t="shared" si="13"/>
        <v>22</v>
      </c>
      <c r="D91">
        <f t="shared" si="14"/>
        <v>780</v>
      </c>
      <c r="E91">
        <f t="shared" si="15"/>
        <v>156</v>
      </c>
      <c r="F91">
        <f t="shared" si="9"/>
        <v>380</v>
      </c>
      <c r="H91">
        <f t="shared" si="10"/>
        <v>1136.3636363636365</v>
      </c>
      <c r="I91">
        <f t="shared" si="11"/>
        <v>227.27272727272748</v>
      </c>
      <c r="J91">
        <f t="shared" si="12"/>
        <v>409.09090909090918</v>
      </c>
    </row>
    <row r="92" spans="2:10">
      <c r="B92">
        <f t="shared" si="16"/>
        <v>79</v>
      </c>
      <c r="C92">
        <f t="shared" si="13"/>
        <v>21</v>
      </c>
      <c r="D92">
        <f t="shared" si="14"/>
        <v>790</v>
      </c>
      <c r="E92">
        <f t="shared" si="15"/>
        <v>158</v>
      </c>
      <c r="F92">
        <f t="shared" si="9"/>
        <v>390</v>
      </c>
      <c r="H92">
        <f t="shared" si="10"/>
        <v>1190.4761904761911</v>
      </c>
      <c r="I92">
        <f t="shared" si="11"/>
        <v>238.09523809523833</v>
      </c>
      <c r="J92">
        <f t="shared" si="12"/>
        <v>428.57142857142873</v>
      </c>
    </row>
    <row r="93" spans="2:10">
      <c r="B93">
        <f t="shared" si="16"/>
        <v>80</v>
      </c>
      <c r="C93">
        <f t="shared" si="13"/>
        <v>20</v>
      </c>
      <c r="D93">
        <f t="shared" si="14"/>
        <v>800</v>
      </c>
      <c r="E93">
        <f t="shared" si="15"/>
        <v>160</v>
      </c>
      <c r="F93">
        <f t="shared" si="9"/>
        <v>400</v>
      </c>
      <c r="H93">
        <f t="shared" si="10"/>
        <v>1250</v>
      </c>
      <c r="I93">
        <f t="shared" si="11"/>
        <v>250.0000000000002</v>
      </c>
      <c r="J93">
        <f t="shared" si="12"/>
        <v>450.00000000000017</v>
      </c>
    </row>
    <row r="94" spans="2:10">
      <c r="B94">
        <f t="shared" si="16"/>
        <v>81</v>
      </c>
      <c r="C94">
        <f t="shared" si="13"/>
        <v>19</v>
      </c>
      <c r="D94">
        <f t="shared" si="14"/>
        <v>810</v>
      </c>
      <c r="E94">
        <f t="shared" si="15"/>
        <v>162</v>
      </c>
      <c r="F94">
        <f t="shared" si="9"/>
        <v>410</v>
      </c>
      <c r="H94">
        <f t="shared" si="10"/>
        <v>1315.7894736842109</v>
      </c>
      <c r="I94">
        <f t="shared" si="11"/>
        <v>263.15789473684231</v>
      </c>
      <c r="J94">
        <f t="shared" si="12"/>
        <v>473.68421052631589</v>
      </c>
    </row>
    <row r="95" spans="2:10">
      <c r="B95">
        <f t="shared" si="16"/>
        <v>82</v>
      </c>
      <c r="C95">
        <f t="shared" si="13"/>
        <v>18</v>
      </c>
      <c r="D95">
        <f t="shared" si="14"/>
        <v>820</v>
      </c>
      <c r="E95">
        <f t="shared" si="15"/>
        <v>164</v>
      </c>
      <c r="F95">
        <f t="shared" si="9"/>
        <v>420</v>
      </c>
      <c r="H95">
        <f t="shared" si="10"/>
        <v>1388.8888888888891</v>
      </c>
      <c r="I95">
        <f t="shared" si="11"/>
        <v>277.77777777777806</v>
      </c>
      <c r="J95">
        <f t="shared" si="12"/>
        <v>500.00000000000034</v>
      </c>
    </row>
    <row r="96" spans="2:10">
      <c r="B96">
        <f t="shared" si="16"/>
        <v>83</v>
      </c>
      <c r="C96">
        <f t="shared" si="13"/>
        <v>17</v>
      </c>
      <c r="D96">
        <f t="shared" si="14"/>
        <v>830</v>
      </c>
      <c r="E96">
        <f t="shared" si="15"/>
        <v>166</v>
      </c>
      <c r="F96">
        <f t="shared" si="9"/>
        <v>430</v>
      </c>
      <c r="H96">
        <f t="shared" si="10"/>
        <v>1470.588235294118</v>
      </c>
      <c r="I96">
        <f t="shared" si="11"/>
        <v>294.11764705882376</v>
      </c>
      <c r="J96">
        <f t="shared" si="12"/>
        <v>529.41176470588255</v>
      </c>
    </row>
    <row r="97" spans="2:10">
      <c r="B97">
        <f t="shared" si="16"/>
        <v>84</v>
      </c>
      <c r="C97">
        <f t="shared" si="13"/>
        <v>16</v>
      </c>
      <c r="D97">
        <f t="shared" si="14"/>
        <v>840</v>
      </c>
      <c r="E97">
        <f t="shared" si="15"/>
        <v>168</v>
      </c>
      <c r="F97">
        <f t="shared" si="9"/>
        <v>440</v>
      </c>
      <c r="H97">
        <f t="shared" si="10"/>
        <v>1562.5000000000002</v>
      </c>
      <c r="I97">
        <f t="shared" si="11"/>
        <v>312.50000000000028</v>
      </c>
      <c r="J97">
        <f t="shared" si="12"/>
        <v>562.50000000000023</v>
      </c>
    </row>
    <row r="98" spans="2:10">
      <c r="B98">
        <f t="shared" si="16"/>
        <v>85</v>
      </c>
      <c r="C98">
        <f t="shared" si="13"/>
        <v>15</v>
      </c>
      <c r="D98">
        <f t="shared" si="14"/>
        <v>850</v>
      </c>
      <c r="E98">
        <f t="shared" si="15"/>
        <v>170</v>
      </c>
      <c r="F98">
        <f t="shared" si="9"/>
        <v>450</v>
      </c>
      <c r="H98">
        <f t="shared" si="10"/>
        <v>1666.666666666667</v>
      </c>
      <c r="I98">
        <f t="shared" si="11"/>
        <v>333.3333333333336</v>
      </c>
      <c r="J98">
        <f t="shared" si="12"/>
        <v>600.00000000000034</v>
      </c>
    </row>
    <row r="99" spans="2:10">
      <c r="B99">
        <f t="shared" si="16"/>
        <v>86</v>
      </c>
      <c r="C99">
        <f t="shared" si="13"/>
        <v>14</v>
      </c>
      <c r="D99">
        <f t="shared" si="14"/>
        <v>860</v>
      </c>
      <c r="E99">
        <f t="shared" si="15"/>
        <v>172</v>
      </c>
      <c r="F99">
        <f t="shared" si="9"/>
        <v>460</v>
      </c>
      <c r="H99">
        <f t="shared" si="10"/>
        <v>1785.7142857142858</v>
      </c>
      <c r="I99">
        <f t="shared" si="11"/>
        <v>357.14285714285751</v>
      </c>
      <c r="J99">
        <f t="shared" si="12"/>
        <v>642.85714285714323</v>
      </c>
    </row>
    <row r="100" spans="2:10">
      <c r="B100">
        <f t="shared" si="16"/>
        <v>87</v>
      </c>
      <c r="C100">
        <f t="shared" si="13"/>
        <v>13</v>
      </c>
      <c r="D100">
        <f t="shared" si="14"/>
        <v>870</v>
      </c>
      <c r="E100">
        <f t="shared" si="15"/>
        <v>174</v>
      </c>
      <c r="F100">
        <f t="shared" si="9"/>
        <v>470</v>
      </c>
      <c r="H100">
        <f t="shared" si="10"/>
        <v>1923.0769230769235</v>
      </c>
      <c r="I100">
        <f t="shared" si="11"/>
        <v>384.61538461538498</v>
      </c>
      <c r="J100">
        <f t="shared" si="12"/>
        <v>692.30769230769272</v>
      </c>
    </row>
    <row r="101" spans="2:10">
      <c r="B101">
        <f t="shared" si="16"/>
        <v>88</v>
      </c>
      <c r="C101">
        <f t="shared" si="13"/>
        <v>12</v>
      </c>
      <c r="D101">
        <f t="shared" si="14"/>
        <v>880</v>
      </c>
      <c r="E101">
        <f t="shared" si="15"/>
        <v>176</v>
      </c>
      <c r="F101">
        <f t="shared" si="9"/>
        <v>480</v>
      </c>
      <c r="H101">
        <f t="shared" si="10"/>
        <v>2083.3333333333339</v>
      </c>
      <c r="I101">
        <f t="shared" si="11"/>
        <v>416.66666666666703</v>
      </c>
      <c r="J101">
        <f t="shared" si="12"/>
        <v>750.00000000000045</v>
      </c>
    </row>
    <row r="102" spans="2:10">
      <c r="B102">
        <f t="shared" si="16"/>
        <v>89</v>
      </c>
      <c r="C102">
        <f t="shared" si="13"/>
        <v>11</v>
      </c>
      <c r="D102">
        <f t="shared" si="14"/>
        <v>890</v>
      </c>
      <c r="E102">
        <f t="shared" si="15"/>
        <v>178</v>
      </c>
      <c r="F102">
        <f t="shared" si="9"/>
        <v>490</v>
      </c>
      <c r="H102">
        <f t="shared" si="10"/>
        <v>2272.727272727273</v>
      </c>
      <c r="I102">
        <f t="shared" si="11"/>
        <v>454.54545454545496</v>
      </c>
      <c r="J102">
        <f t="shared" si="12"/>
        <v>818.18181818181858</v>
      </c>
    </row>
    <row r="103" spans="2:10">
      <c r="B103">
        <f t="shared" si="16"/>
        <v>90</v>
      </c>
      <c r="C103">
        <f t="shared" si="13"/>
        <v>10</v>
      </c>
      <c r="D103">
        <f t="shared" si="14"/>
        <v>900</v>
      </c>
      <c r="E103">
        <f t="shared" si="15"/>
        <v>180</v>
      </c>
      <c r="F103">
        <f t="shared" si="9"/>
        <v>500</v>
      </c>
      <c r="H103">
        <f t="shared" si="10"/>
        <v>2500</v>
      </c>
      <c r="I103">
        <f t="shared" si="11"/>
        <v>500.00000000000034</v>
      </c>
      <c r="J103">
        <f t="shared" si="12"/>
        <v>900.00000000000045</v>
      </c>
    </row>
    <row r="104" spans="2:10">
      <c r="B104">
        <f t="shared" si="16"/>
        <v>91</v>
      </c>
      <c r="C104">
        <f t="shared" si="13"/>
        <v>9</v>
      </c>
      <c r="D104">
        <f t="shared" si="14"/>
        <v>910</v>
      </c>
      <c r="E104">
        <f t="shared" si="15"/>
        <v>182</v>
      </c>
      <c r="F104">
        <f t="shared" si="9"/>
        <v>510</v>
      </c>
      <c r="H104">
        <f t="shared" si="10"/>
        <v>2777.7777777777778</v>
      </c>
      <c r="I104">
        <f t="shared" si="11"/>
        <v>555.55555555555611</v>
      </c>
      <c r="J104">
        <f t="shared" si="12"/>
        <v>1000.0000000000005</v>
      </c>
    </row>
    <row r="105" spans="2:10">
      <c r="B105">
        <f t="shared" si="16"/>
        <v>92</v>
      </c>
      <c r="C105">
        <f t="shared" si="13"/>
        <v>8</v>
      </c>
      <c r="D105">
        <f t="shared" si="14"/>
        <v>920</v>
      </c>
      <c r="E105">
        <f t="shared" si="15"/>
        <v>184</v>
      </c>
      <c r="F105">
        <f t="shared" si="9"/>
        <v>520</v>
      </c>
      <c r="H105">
        <f t="shared" si="10"/>
        <v>3125</v>
      </c>
      <c r="I105">
        <f t="shared" si="11"/>
        <v>625.00000000000057</v>
      </c>
      <c r="J105">
        <f t="shared" si="12"/>
        <v>1125.0000000000005</v>
      </c>
    </row>
    <row r="106" spans="2:10">
      <c r="B106">
        <f t="shared" si="16"/>
        <v>93</v>
      </c>
      <c r="C106">
        <f t="shared" si="13"/>
        <v>7</v>
      </c>
      <c r="D106">
        <f t="shared" si="14"/>
        <v>930</v>
      </c>
      <c r="E106">
        <f t="shared" si="15"/>
        <v>186</v>
      </c>
      <c r="F106">
        <f t="shared" si="9"/>
        <v>530</v>
      </c>
      <c r="H106">
        <f t="shared" si="10"/>
        <v>3571.428571428572</v>
      </c>
      <c r="I106">
        <f t="shared" si="11"/>
        <v>714.28571428571479</v>
      </c>
      <c r="J106">
        <f t="shared" si="12"/>
        <v>1285.7142857142862</v>
      </c>
    </row>
    <row r="107" spans="2:10">
      <c r="B107">
        <f t="shared" si="16"/>
        <v>94</v>
      </c>
      <c r="C107">
        <f t="shared" si="13"/>
        <v>6</v>
      </c>
      <c r="D107">
        <f t="shared" si="14"/>
        <v>940</v>
      </c>
      <c r="E107">
        <f t="shared" si="15"/>
        <v>188</v>
      </c>
      <c r="F107">
        <f t="shared" si="9"/>
        <v>540</v>
      </c>
      <c r="H107">
        <f t="shared" si="10"/>
        <v>4166.6666666666679</v>
      </c>
      <c r="I107">
        <f t="shared" si="11"/>
        <v>833.33333333333428</v>
      </c>
      <c r="J107">
        <f t="shared" si="12"/>
        <v>1500.0000000000011</v>
      </c>
    </row>
    <row r="108" spans="2:10">
      <c r="B108">
        <f t="shared" si="16"/>
        <v>95</v>
      </c>
      <c r="C108">
        <f t="shared" si="13"/>
        <v>5</v>
      </c>
      <c r="D108">
        <f t="shared" si="14"/>
        <v>950</v>
      </c>
      <c r="E108">
        <f t="shared" si="15"/>
        <v>190</v>
      </c>
      <c r="F108">
        <f t="shared" si="9"/>
        <v>550</v>
      </c>
      <c r="H108">
        <f t="shared" si="10"/>
        <v>5000</v>
      </c>
      <c r="I108">
        <f t="shared" si="11"/>
        <v>1000.0000000000008</v>
      </c>
      <c r="J108">
        <f t="shared" si="12"/>
        <v>1800.0000000000007</v>
      </c>
    </row>
    <row r="109" spans="2:10">
      <c r="B109">
        <f t="shared" si="16"/>
        <v>96</v>
      </c>
      <c r="C109">
        <f t="shared" si="13"/>
        <v>4</v>
      </c>
      <c r="D109">
        <f t="shared" si="14"/>
        <v>960</v>
      </c>
      <c r="E109">
        <f t="shared" si="15"/>
        <v>192</v>
      </c>
      <c r="F109">
        <f t="shared" si="9"/>
        <v>560</v>
      </c>
      <c r="H109">
        <f t="shared" si="10"/>
        <v>6250.0000000000009</v>
      </c>
      <c r="I109">
        <f t="shared" si="11"/>
        <v>1250.0000000000011</v>
      </c>
      <c r="J109">
        <f t="shared" si="12"/>
        <v>2250.0000000000009</v>
      </c>
    </row>
    <row r="110" spans="2:10">
      <c r="B110">
        <f t="shared" si="16"/>
        <v>97</v>
      </c>
      <c r="C110">
        <f t="shared" si="13"/>
        <v>3</v>
      </c>
      <c r="D110">
        <f t="shared" si="14"/>
        <v>970</v>
      </c>
      <c r="E110">
        <f t="shared" si="15"/>
        <v>194</v>
      </c>
      <c r="F110">
        <f t="shared" si="9"/>
        <v>570</v>
      </c>
      <c r="H110">
        <f t="shared" si="10"/>
        <v>8333.3333333333358</v>
      </c>
      <c r="I110">
        <f t="shared" si="11"/>
        <v>1666.6666666666681</v>
      </c>
      <c r="J110">
        <f t="shared" si="12"/>
        <v>3000.0000000000018</v>
      </c>
    </row>
    <row r="111" spans="2:10">
      <c r="B111">
        <f t="shared" si="16"/>
        <v>98</v>
      </c>
      <c r="C111">
        <f t="shared" si="13"/>
        <v>2</v>
      </c>
      <c r="D111">
        <f t="shared" si="14"/>
        <v>980</v>
      </c>
      <c r="E111">
        <f t="shared" si="15"/>
        <v>196</v>
      </c>
      <c r="F111">
        <f t="shared" si="9"/>
        <v>580</v>
      </c>
      <c r="H111">
        <f t="shared" si="10"/>
        <v>12500</v>
      </c>
      <c r="I111">
        <f t="shared" si="11"/>
        <v>2500.0000000000023</v>
      </c>
      <c r="J111">
        <f t="shared" si="12"/>
        <v>4500.0000000000018</v>
      </c>
    </row>
    <row r="112" spans="2:10">
      <c r="B112">
        <f t="shared" si="16"/>
        <v>99</v>
      </c>
      <c r="C112">
        <f t="shared" si="13"/>
        <v>1</v>
      </c>
      <c r="D112">
        <f t="shared" si="14"/>
        <v>990</v>
      </c>
      <c r="E112">
        <f t="shared" si="15"/>
        <v>198</v>
      </c>
      <c r="F112">
        <f t="shared" si="9"/>
        <v>590</v>
      </c>
      <c r="H112">
        <f t="shared" si="10"/>
        <v>25000.000000000004</v>
      </c>
      <c r="I112">
        <f t="shared" si="11"/>
        <v>5000.0000000000045</v>
      </c>
      <c r="J112">
        <f t="shared" si="12"/>
        <v>9000.0000000000036</v>
      </c>
    </row>
    <row r="113" spans="2:6">
      <c r="B113">
        <f t="shared" si="16"/>
        <v>100</v>
      </c>
      <c r="C113">
        <f t="shared" si="13"/>
        <v>0</v>
      </c>
      <c r="D113">
        <f t="shared" si="14"/>
        <v>1000</v>
      </c>
      <c r="E113">
        <f t="shared" si="15"/>
        <v>200</v>
      </c>
      <c r="F113">
        <f t="shared" si="9"/>
        <v>600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40"/>
  <sheetViews>
    <sheetView zoomScaleNormal="100" workbookViewId="0">
      <selection activeCell="A26" sqref="A26"/>
    </sheetView>
  </sheetViews>
  <sheetFormatPr defaultRowHeight="15"/>
  <sheetData>
    <row r="2" spans="1:19">
      <c r="A2" t="s">
        <v>29</v>
      </c>
    </row>
    <row r="3" spans="1:19">
      <c r="F3" t="s">
        <v>5</v>
      </c>
      <c r="G3" t="s">
        <v>11</v>
      </c>
      <c r="H3" t="s">
        <v>10</v>
      </c>
      <c r="I3" t="s">
        <v>9</v>
      </c>
      <c r="J3" t="s">
        <v>30</v>
      </c>
      <c r="K3" t="s">
        <v>15</v>
      </c>
      <c r="M3" t="s">
        <v>24</v>
      </c>
      <c r="N3" t="s">
        <v>25</v>
      </c>
      <c r="O3" t="s">
        <v>28</v>
      </c>
      <c r="R3">
        <f>G5</f>
        <v>12</v>
      </c>
      <c r="S3">
        <f>L139</f>
        <v>5.3333333333333348</v>
      </c>
    </row>
    <row r="4" spans="1:19">
      <c r="A4" t="s">
        <v>0</v>
      </c>
      <c r="B4">
        <v>6</v>
      </c>
      <c r="E4" t="s">
        <v>8</v>
      </c>
      <c r="F4" s="3">
        <f>B5*B7-B6*B9/B4</f>
        <v>12</v>
      </c>
      <c r="G4" s="3">
        <f>B7-F4</f>
        <v>12</v>
      </c>
      <c r="H4" s="3">
        <f>B4*F4+B9</f>
        <v>72</v>
      </c>
      <c r="I4" s="3">
        <f>B5*LN(H4)+B6*LN(B7-F4)</f>
        <v>3.3807863844020281</v>
      </c>
      <c r="J4" s="3">
        <f>EXP(I4)^2</f>
        <v>864.00000000000045</v>
      </c>
      <c r="M4">
        <f>F11-K5</f>
        <v>292</v>
      </c>
      <c r="N4">
        <f>H11</f>
        <v>41</v>
      </c>
      <c r="O4">
        <f>O139</f>
        <v>0.22222222222222143</v>
      </c>
      <c r="R4">
        <f>G5</f>
        <v>12</v>
      </c>
      <c r="S4">
        <f>M139</f>
        <v>5.5555555555555562</v>
      </c>
    </row>
    <row r="5" spans="1:19">
      <c r="A5" t="s">
        <v>1</v>
      </c>
      <c r="B5">
        <v>0.5</v>
      </c>
      <c r="E5" t="s">
        <v>6</v>
      </c>
      <c r="F5" s="2">
        <f>B5*B7-B6*B9/(B4-B8)</f>
        <v>12</v>
      </c>
      <c r="G5" s="2">
        <f>B7-F5</f>
        <v>12</v>
      </c>
      <c r="H5" s="2">
        <f>(B4-B8)*F5+B9</f>
        <v>48</v>
      </c>
      <c r="I5" s="2">
        <f>B5*LN(H5)+B6*LN(B7-F5)</f>
        <v>3.1780538303479458</v>
      </c>
      <c r="J5" s="2">
        <f>EXP(I5)^2</f>
        <v>576.00000000000023</v>
      </c>
      <c r="K5" s="2">
        <f>B8*F5</f>
        <v>24</v>
      </c>
    </row>
    <row r="6" spans="1:19">
      <c r="A6" t="s">
        <v>2</v>
      </c>
      <c r="B6">
        <f>1-B5</f>
        <v>0.5</v>
      </c>
      <c r="E6" t="s">
        <v>18</v>
      </c>
      <c r="F6" s="4">
        <f>B5*B7-B6*(B9-K5)/B4</f>
        <v>14</v>
      </c>
      <c r="G6" s="4">
        <f>B7-F6</f>
        <v>10</v>
      </c>
      <c r="H6" s="4">
        <f>B4*F6+B9-K5</f>
        <v>60</v>
      </c>
      <c r="I6" s="4">
        <f>B5*LN(H6)+B6*LN(B7-F6)</f>
        <v>3.1984648276080732</v>
      </c>
      <c r="J6" s="4">
        <f>EXP(I6)^2</f>
        <v>600</v>
      </c>
      <c r="M6">
        <f>160*80^2</f>
        <v>1024000</v>
      </c>
      <c r="P6">
        <v>6400</v>
      </c>
      <c r="Q6">
        <f>N7/P6</f>
        <v>44.8</v>
      </c>
    </row>
    <row r="7" spans="1:19">
      <c r="A7" s="1" t="s">
        <v>3</v>
      </c>
      <c r="B7" s="1">
        <v>24</v>
      </c>
      <c r="M7">
        <f>320*64^2</f>
        <v>1310720</v>
      </c>
      <c r="N7">
        <f>M7-M6</f>
        <v>286720</v>
      </c>
      <c r="P7">
        <f>64^2</f>
        <v>4096</v>
      </c>
      <c r="Q7">
        <f>N7/P7</f>
        <v>70</v>
      </c>
    </row>
    <row r="8" spans="1:19">
      <c r="A8" t="s">
        <v>6</v>
      </c>
      <c r="B8">
        <v>2</v>
      </c>
      <c r="E8" t="s">
        <v>23</v>
      </c>
      <c r="F8" s="9">
        <f>B5*B7-B6*(B9-F11)/B4</f>
        <v>38.333333333333329</v>
      </c>
      <c r="G8" s="9">
        <f>B7-F8</f>
        <v>-14.333333333333329</v>
      </c>
      <c r="H8" s="9">
        <f>B4*F8+B9-F11</f>
        <v>-86.000000000000028</v>
      </c>
      <c r="I8" s="9" t="e">
        <f>B5*LN(H8)+B6*LN(G8)</f>
        <v>#NUM!</v>
      </c>
      <c r="J8" s="9" t="e">
        <f>EXP(I8)^3</f>
        <v>#NUM!</v>
      </c>
    </row>
    <row r="9" spans="1:19">
      <c r="A9" t="s">
        <v>7</v>
      </c>
      <c r="B9">
        <v>0</v>
      </c>
      <c r="E9" t="s">
        <v>22</v>
      </c>
      <c r="F9" s="12">
        <f>B5*B7-B6*(B9+H11)/(B4-B8)</f>
        <v>6.875</v>
      </c>
      <c r="G9" s="12">
        <f>B7-F9</f>
        <v>17.125</v>
      </c>
      <c r="H9" s="12">
        <f>(B4-B8)*F9+B9+H11</f>
        <v>68.5</v>
      </c>
      <c r="I9" s="12">
        <f>B5*LN(H9)+B6*LN(G9)</f>
        <v>3.5336865647082343</v>
      </c>
      <c r="J9" s="12">
        <f>EXP(I9)^3</f>
        <v>40177.390625</v>
      </c>
    </row>
    <row r="11" spans="1:19">
      <c r="F11">
        <v>316</v>
      </c>
      <c r="G11">
        <f>MIN(G14:G114)</f>
        <v>289.5765853658537</v>
      </c>
      <c r="H11">
        <v>41</v>
      </c>
      <c r="I11">
        <f>MIN(I14:I113)</f>
        <v>-39.020392156862755</v>
      </c>
    </row>
    <row r="12" spans="1:19">
      <c r="C12" t="s">
        <v>16</v>
      </c>
      <c r="F12" t="s">
        <v>26</v>
      </c>
      <c r="H12" t="s">
        <v>27</v>
      </c>
      <c r="K12" t="s">
        <v>12</v>
      </c>
    </row>
    <row r="13" spans="1:19">
      <c r="A13" t="s">
        <v>4</v>
      </c>
      <c r="B13" t="s">
        <v>11</v>
      </c>
      <c r="C13" t="s">
        <v>8</v>
      </c>
      <c r="D13" t="s">
        <v>17</v>
      </c>
      <c r="E13" t="s">
        <v>18</v>
      </c>
      <c r="F13" t="s">
        <v>20</v>
      </c>
      <c r="G13" t="s">
        <v>21</v>
      </c>
      <c r="H13" t="s">
        <v>20</v>
      </c>
      <c r="I13" t="s">
        <v>21</v>
      </c>
      <c r="K13" t="s">
        <v>13</v>
      </c>
      <c r="L13" t="s">
        <v>14</v>
      </c>
      <c r="M13" t="s">
        <v>19</v>
      </c>
    </row>
    <row r="14" spans="1:19">
      <c r="A14" s="5">
        <v>0</v>
      </c>
      <c r="B14" s="5">
        <f>B$7-A14</f>
        <v>24</v>
      </c>
      <c r="C14" s="6">
        <f>B$9+B$4*A14</f>
        <v>0</v>
      </c>
      <c r="D14" s="7">
        <f>B$9+A14*(B$4-B$8)</f>
        <v>0</v>
      </c>
      <c r="E14" s="8">
        <f t="shared" ref="E14:E45" si="0">C14-K$5</f>
        <v>-24</v>
      </c>
      <c r="F14" s="10">
        <f>C14-F$11</f>
        <v>-316</v>
      </c>
      <c r="G14" s="10">
        <f t="shared" ref="G14:G45" si="1">L14-F14</f>
        <v>340</v>
      </c>
      <c r="H14" s="11">
        <f>A14*(B$4-B$8)+H$11+B$9</f>
        <v>41</v>
      </c>
      <c r="I14" s="11">
        <f>M14-H14</f>
        <v>-16</v>
      </c>
      <c r="J14" s="5"/>
      <c r="K14" s="6">
        <f t="shared" ref="K14:K45" si="2">( EXP(I$4) / (B14)^B$6 )^(1/B$5)</f>
        <v>36.000000000000021</v>
      </c>
      <c r="L14" s="7">
        <f t="shared" ref="L14:L45" si="3">( EXP(I$5) / B14^B$6 )^(1/B$5)</f>
        <v>24.000000000000014</v>
      </c>
      <c r="M14" s="8">
        <f t="shared" ref="M14:M45" si="4">( EXP(I$6) / B14^B$6 )^(1/B$5)</f>
        <v>25</v>
      </c>
      <c r="N14" s="5"/>
    </row>
    <row r="15" spans="1:19">
      <c r="A15" s="5">
        <f>A14+B$7/100</f>
        <v>0.24</v>
      </c>
      <c r="B15" s="5">
        <f t="shared" ref="B15:B78" si="5">B$7-A15</f>
        <v>23.76</v>
      </c>
      <c r="C15" s="6">
        <f t="shared" ref="C15:C78" si="6">B$9+B$4*A15</f>
        <v>1.44</v>
      </c>
      <c r="D15" s="7">
        <f t="shared" ref="D15:D78" si="7">B$9+A15*(B$4-B$8)</f>
        <v>0.96</v>
      </c>
      <c r="E15" s="8">
        <f t="shared" si="0"/>
        <v>-22.56</v>
      </c>
      <c r="F15" s="10">
        <f t="shared" ref="F15:F78" si="8">C15-F$11</f>
        <v>-314.56</v>
      </c>
      <c r="G15" s="10">
        <f t="shared" si="1"/>
        <v>338.80242424242425</v>
      </c>
      <c r="H15" s="11">
        <f t="shared" ref="H15:H78" si="9">A15*(B$4-B$8)+H$11+B$9</f>
        <v>41.96</v>
      </c>
      <c r="I15" s="11">
        <f t="shared" ref="I15:I78" si="10">M15-H15</f>
        <v>-16.707474747474748</v>
      </c>
      <c r="J15" s="5"/>
      <c r="K15" s="6">
        <f t="shared" si="2"/>
        <v>36.363636363636381</v>
      </c>
      <c r="L15" s="7">
        <f t="shared" si="3"/>
        <v>24.242424242424246</v>
      </c>
      <c r="M15" s="8">
        <f t="shared" si="4"/>
        <v>25.252525252525253</v>
      </c>
      <c r="N15" s="5"/>
    </row>
    <row r="16" spans="1:19">
      <c r="A16" s="5">
        <f t="shared" ref="A16:A79" si="11">A15+B$7/100</f>
        <v>0.48</v>
      </c>
      <c r="B16" s="5">
        <f t="shared" si="5"/>
        <v>23.52</v>
      </c>
      <c r="C16" s="6">
        <f t="shared" si="6"/>
        <v>2.88</v>
      </c>
      <c r="D16" s="7">
        <f t="shared" si="7"/>
        <v>1.92</v>
      </c>
      <c r="E16" s="8">
        <f t="shared" si="0"/>
        <v>-21.12</v>
      </c>
      <c r="F16" s="10">
        <f t="shared" si="8"/>
        <v>-313.12</v>
      </c>
      <c r="G16" s="10">
        <f t="shared" si="1"/>
        <v>337.60979591836735</v>
      </c>
      <c r="H16" s="11">
        <f t="shared" si="9"/>
        <v>42.92</v>
      </c>
      <c r="I16" s="11">
        <f t="shared" si="10"/>
        <v>-17.409795918367351</v>
      </c>
      <c r="J16" s="5"/>
      <c r="K16" s="6">
        <f t="shared" si="2"/>
        <v>36.734693877551038</v>
      </c>
      <c r="L16" s="7">
        <f t="shared" si="3"/>
        <v>24.489795918367353</v>
      </c>
      <c r="M16" s="8">
        <f t="shared" si="4"/>
        <v>25.510204081632651</v>
      </c>
      <c r="N16" s="5"/>
    </row>
    <row r="17" spans="1:14">
      <c r="A17" s="5">
        <f t="shared" si="11"/>
        <v>0.72</v>
      </c>
      <c r="B17" s="5">
        <f t="shared" si="5"/>
        <v>23.28</v>
      </c>
      <c r="C17" s="6">
        <f t="shared" si="6"/>
        <v>4.32</v>
      </c>
      <c r="D17" s="7">
        <f t="shared" si="7"/>
        <v>2.88</v>
      </c>
      <c r="E17" s="8">
        <f t="shared" si="0"/>
        <v>-19.68</v>
      </c>
      <c r="F17" s="10">
        <f t="shared" si="8"/>
        <v>-311.68</v>
      </c>
      <c r="G17" s="10">
        <f t="shared" si="1"/>
        <v>336.42226804123715</v>
      </c>
      <c r="H17" s="11">
        <f t="shared" si="9"/>
        <v>43.88</v>
      </c>
      <c r="I17" s="11">
        <f t="shared" si="10"/>
        <v>-18.106804123711342</v>
      </c>
      <c r="J17" s="5"/>
      <c r="K17" s="6">
        <f t="shared" si="2"/>
        <v>37.113402061855687</v>
      </c>
      <c r="L17" s="7">
        <f t="shared" si="3"/>
        <v>24.742268041237121</v>
      </c>
      <c r="M17" s="8">
        <f t="shared" si="4"/>
        <v>25.773195876288661</v>
      </c>
      <c r="N17" s="5"/>
    </row>
    <row r="18" spans="1:14">
      <c r="A18" s="5">
        <f t="shared" si="11"/>
        <v>0.96</v>
      </c>
      <c r="B18" s="5">
        <f t="shared" si="5"/>
        <v>23.04</v>
      </c>
      <c r="C18" s="6">
        <f t="shared" si="6"/>
        <v>5.76</v>
      </c>
      <c r="D18" s="7">
        <f t="shared" si="7"/>
        <v>3.84</v>
      </c>
      <c r="E18" s="8">
        <f t="shared" si="0"/>
        <v>-18.240000000000002</v>
      </c>
      <c r="F18" s="10">
        <f t="shared" si="8"/>
        <v>-310.24</v>
      </c>
      <c r="G18" s="10">
        <f t="shared" si="1"/>
        <v>335.24</v>
      </c>
      <c r="H18" s="11">
        <f t="shared" si="9"/>
        <v>44.84</v>
      </c>
      <c r="I18" s="11">
        <f t="shared" si="10"/>
        <v>-18.798333333333332</v>
      </c>
      <c r="J18" s="5"/>
      <c r="K18" s="6">
        <f t="shared" si="2"/>
        <v>37.500000000000021</v>
      </c>
      <c r="L18" s="7">
        <f t="shared" si="3"/>
        <v>25.000000000000007</v>
      </c>
      <c r="M18" s="8">
        <f t="shared" si="4"/>
        <v>26.041666666666671</v>
      </c>
      <c r="N18" s="5"/>
    </row>
    <row r="19" spans="1:14">
      <c r="A19" s="5">
        <f t="shared" si="11"/>
        <v>1.2</v>
      </c>
      <c r="B19" s="5">
        <f t="shared" si="5"/>
        <v>22.8</v>
      </c>
      <c r="C19" s="6">
        <f t="shared" si="6"/>
        <v>7.1999999999999993</v>
      </c>
      <c r="D19" s="7">
        <f t="shared" si="7"/>
        <v>4.8</v>
      </c>
      <c r="E19" s="8">
        <f t="shared" si="0"/>
        <v>-16.8</v>
      </c>
      <c r="F19" s="10">
        <f t="shared" si="8"/>
        <v>-308.8</v>
      </c>
      <c r="G19" s="10">
        <f t="shared" si="1"/>
        <v>334.06315789473683</v>
      </c>
      <c r="H19" s="11">
        <f t="shared" si="9"/>
        <v>45.8</v>
      </c>
      <c r="I19" s="11">
        <f t="shared" si="10"/>
        <v>-19.484210526315792</v>
      </c>
      <c r="J19" s="5"/>
      <c r="K19" s="6">
        <f t="shared" si="2"/>
        <v>37.894736842105281</v>
      </c>
      <c r="L19" s="7">
        <f t="shared" si="3"/>
        <v>25.263157894736846</v>
      </c>
      <c r="M19" s="8">
        <f t="shared" si="4"/>
        <v>26.315789473684205</v>
      </c>
      <c r="N19" s="5"/>
    </row>
    <row r="20" spans="1:14">
      <c r="A20" s="5">
        <f t="shared" si="11"/>
        <v>1.44</v>
      </c>
      <c r="B20" s="5">
        <f t="shared" si="5"/>
        <v>22.56</v>
      </c>
      <c r="C20" s="6">
        <f t="shared" si="6"/>
        <v>8.64</v>
      </c>
      <c r="D20" s="7">
        <f t="shared" si="7"/>
        <v>5.76</v>
      </c>
      <c r="E20" s="8">
        <f t="shared" si="0"/>
        <v>-15.36</v>
      </c>
      <c r="F20" s="10">
        <f t="shared" si="8"/>
        <v>-307.36</v>
      </c>
      <c r="G20" s="10">
        <f t="shared" si="1"/>
        <v>332.89191489361701</v>
      </c>
      <c r="H20" s="11">
        <f t="shared" si="9"/>
        <v>46.76</v>
      </c>
      <c r="I20" s="11">
        <f t="shared" si="10"/>
        <v>-20.164255319148936</v>
      </c>
      <c r="J20" s="5"/>
      <c r="K20" s="6">
        <f t="shared" si="2"/>
        <v>38.297872340425556</v>
      </c>
      <c r="L20" s="7">
        <f t="shared" si="3"/>
        <v>25.531914893617028</v>
      </c>
      <c r="M20" s="8">
        <f t="shared" si="4"/>
        <v>26.595744680851062</v>
      </c>
      <c r="N20" s="5"/>
    </row>
    <row r="21" spans="1:14">
      <c r="A21" s="5">
        <f t="shared" si="11"/>
        <v>1.68</v>
      </c>
      <c r="B21" s="5">
        <f t="shared" si="5"/>
        <v>22.32</v>
      </c>
      <c r="C21" s="6">
        <f t="shared" si="6"/>
        <v>10.08</v>
      </c>
      <c r="D21" s="7">
        <f t="shared" si="7"/>
        <v>6.72</v>
      </c>
      <c r="E21" s="8">
        <f t="shared" si="0"/>
        <v>-13.92</v>
      </c>
      <c r="F21" s="10">
        <f t="shared" si="8"/>
        <v>-305.92</v>
      </c>
      <c r="G21" s="10">
        <f t="shared" si="1"/>
        <v>331.72645161290325</v>
      </c>
      <c r="H21" s="11">
        <f t="shared" si="9"/>
        <v>47.72</v>
      </c>
      <c r="I21" s="11">
        <f t="shared" si="10"/>
        <v>-20.838279569892475</v>
      </c>
      <c r="J21" s="5"/>
      <c r="K21" s="6">
        <f t="shared" si="2"/>
        <v>38.709677419354854</v>
      </c>
      <c r="L21" s="7">
        <f t="shared" si="3"/>
        <v>25.806451612903224</v>
      </c>
      <c r="M21" s="8">
        <f t="shared" si="4"/>
        <v>26.881720430107524</v>
      </c>
      <c r="N21" s="5"/>
    </row>
    <row r="22" spans="1:14">
      <c r="A22" s="5">
        <f t="shared" si="11"/>
        <v>1.92</v>
      </c>
      <c r="B22" s="5">
        <f t="shared" si="5"/>
        <v>22.08</v>
      </c>
      <c r="C22" s="6">
        <f t="shared" si="6"/>
        <v>11.52</v>
      </c>
      <c r="D22" s="7">
        <f t="shared" si="7"/>
        <v>7.68</v>
      </c>
      <c r="E22" s="8">
        <f t="shared" si="0"/>
        <v>-12.48</v>
      </c>
      <c r="F22" s="10">
        <f t="shared" si="8"/>
        <v>-304.48</v>
      </c>
      <c r="G22" s="10">
        <f t="shared" si="1"/>
        <v>330.56695652173914</v>
      </c>
      <c r="H22" s="11">
        <f t="shared" si="9"/>
        <v>48.68</v>
      </c>
      <c r="I22" s="11">
        <f t="shared" si="10"/>
        <v>-21.506086956521738</v>
      </c>
      <c r="J22" s="5"/>
      <c r="K22" s="6">
        <f t="shared" si="2"/>
        <v>39.130434782608717</v>
      </c>
      <c r="L22" s="7">
        <f t="shared" si="3"/>
        <v>26.08695652173914</v>
      </c>
      <c r="M22" s="8">
        <f t="shared" si="4"/>
        <v>27.173913043478262</v>
      </c>
      <c r="N22" s="5"/>
    </row>
    <row r="23" spans="1:14">
      <c r="A23" s="5">
        <f t="shared" si="11"/>
        <v>2.16</v>
      </c>
      <c r="B23" s="5">
        <f t="shared" si="5"/>
        <v>21.84</v>
      </c>
      <c r="C23" s="6">
        <f t="shared" si="6"/>
        <v>12.96</v>
      </c>
      <c r="D23" s="7">
        <f t="shared" si="7"/>
        <v>8.64</v>
      </c>
      <c r="E23" s="8">
        <f t="shared" si="0"/>
        <v>-11.04</v>
      </c>
      <c r="F23" s="10">
        <f t="shared" si="8"/>
        <v>-303.04000000000002</v>
      </c>
      <c r="G23" s="10">
        <f t="shared" si="1"/>
        <v>329.41362637362641</v>
      </c>
      <c r="H23" s="11">
        <f t="shared" si="9"/>
        <v>49.64</v>
      </c>
      <c r="I23" s="11">
        <f t="shared" si="10"/>
        <v>-22.167472527472533</v>
      </c>
      <c r="J23" s="5"/>
      <c r="K23" s="6">
        <f t="shared" si="2"/>
        <v>39.560439560439583</v>
      </c>
      <c r="L23" s="7">
        <f t="shared" si="3"/>
        <v>26.373626373626383</v>
      </c>
      <c r="M23" s="8">
        <f t="shared" si="4"/>
        <v>27.472527472527467</v>
      </c>
      <c r="N23" s="5"/>
    </row>
    <row r="24" spans="1:14">
      <c r="A24" s="5">
        <f t="shared" si="11"/>
        <v>2.4000000000000004</v>
      </c>
      <c r="B24" s="5">
        <f t="shared" si="5"/>
        <v>21.6</v>
      </c>
      <c r="C24" s="6">
        <f t="shared" si="6"/>
        <v>14.400000000000002</v>
      </c>
      <c r="D24" s="7">
        <f t="shared" si="7"/>
        <v>9.6000000000000014</v>
      </c>
      <c r="E24" s="8">
        <f t="shared" si="0"/>
        <v>-9.5999999999999979</v>
      </c>
      <c r="F24" s="10">
        <f t="shared" si="8"/>
        <v>-301.60000000000002</v>
      </c>
      <c r="G24" s="10">
        <f t="shared" si="1"/>
        <v>328.26666666666671</v>
      </c>
      <c r="H24" s="11">
        <f t="shared" si="9"/>
        <v>50.6</v>
      </c>
      <c r="I24" s="11">
        <f t="shared" si="10"/>
        <v>-22.822222222222226</v>
      </c>
      <c r="J24" s="5"/>
      <c r="K24" s="6">
        <f t="shared" si="2"/>
        <v>40.000000000000014</v>
      </c>
      <c r="L24" s="7">
        <f t="shared" si="3"/>
        <v>26.666666666666675</v>
      </c>
      <c r="M24" s="8">
        <f t="shared" si="4"/>
        <v>27.777777777777775</v>
      </c>
      <c r="N24" s="5"/>
    </row>
    <row r="25" spans="1:14">
      <c r="A25" s="5">
        <f t="shared" si="11"/>
        <v>2.6400000000000006</v>
      </c>
      <c r="B25" s="5">
        <f t="shared" si="5"/>
        <v>21.36</v>
      </c>
      <c r="C25" s="6">
        <f t="shared" si="6"/>
        <v>15.840000000000003</v>
      </c>
      <c r="D25" s="7">
        <f t="shared" si="7"/>
        <v>10.560000000000002</v>
      </c>
      <c r="E25" s="8">
        <f t="shared" si="0"/>
        <v>-8.1599999999999966</v>
      </c>
      <c r="F25" s="10">
        <f t="shared" si="8"/>
        <v>-300.15999999999997</v>
      </c>
      <c r="G25" s="10">
        <f t="shared" si="1"/>
        <v>327.12629213483143</v>
      </c>
      <c r="H25" s="11">
        <f t="shared" si="9"/>
        <v>51.56</v>
      </c>
      <c r="I25" s="11">
        <f t="shared" si="10"/>
        <v>-23.470112359550566</v>
      </c>
      <c r="J25" s="5"/>
      <c r="K25" s="6">
        <f t="shared" si="2"/>
        <v>40.449438202247215</v>
      </c>
      <c r="L25" s="7">
        <f t="shared" si="3"/>
        <v>26.966292134831466</v>
      </c>
      <c r="M25" s="8">
        <f t="shared" si="4"/>
        <v>28.089887640449437</v>
      </c>
      <c r="N25" s="5"/>
    </row>
    <row r="26" spans="1:14">
      <c r="A26" s="5">
        <f t="shared" si="11"/>
        <v>2.8800000000000008</v>
      </c>
      <c r="B26" s="5">
        <f t="shared" si="5"/>
        <v>21.119999999999997</v>
      </c>
      <c r="C26" s="6">
        <f t="shared" si="6"/>
        <v>17.280000000000005</v>
      </c>
      <c r="D26" s="7">
        <f t="shared" si="7"/>
        <v>11.520000000000003</v>
      </c>
      <c r="E26" s="8">
        <f t="shared" si="0"/>
        <v>-6.7199999999999953</v>
      </c>
      <c r="F26" s="10">
        <f t="shared" si="8"/>
        <v>-298.71999999999997</v>
      </c>
      <c r="G26" s="10">
        <f t="shared" si="1"/>
        <v>325.99272727272728</v>
      </c>
      <c r="H26" s="11">
        <f t="shared" si="9"/>
        <v>52.52</v>
      </c>
      <c r="I26" s="11">
        <f t="shared" si="10"/>
        <v>-24.110909090909097</v>
      </c>
      <c r="J26" s="5"/>
      <c r="K26" s="6">
        <f t="shared" si="2"/>
        <v>40.909090909090935</v>
      </c>
      <c r="L26" s="7">
        <f t="shared" si="3"/>
        <v>27.272727272727288</v>
      </c>
      <c r="M26" s="8">
        <f t="shared" si="4"/>
        <v>28.409090909090907</v>
      </c>
      <c r="N26" s="5"/>
    </row>
    <row r="27" spans="1:14">
      <c r="A27" s="5">
        <f t="shared" si="11"/>
        <v>3.120000000000001</v>
      </c>
      <c r="B27" s="5">
        <f t="shared" si="5"/>
        <v>20.88</v>
      </c>
      <c r="C27" s="6">
        <f t="shared" si="6"/>
        <v>18.720000000000006</v>
      </c>
      <c r="D27" s="7">
        <f t="shared" si="7"/>
        <v>12.480000000000004</v>
      </c>
      <c r="E27" s="8">
        <f t="shared" si="0"/>
        <v>-5.279999999999994</v>
      </c>
      <c r="F27" s="10">
        <f t="shared" si="8"/>
        <v>-297.27999999999997</v>
      </c>
      <c r="G27" s="10">
        <f t="shared" si="1"/>
        <v>324.86620689655172</v>
      </c>
      <c r="H27" s="11">
        <f t="shared" si="9"/>
        <v>53.480000000000004</v>
      </c>
      <c r="I27" s="11">
        <f t="shared" si="10"/>
        <v>-24.744367816091952</v>
      </c>
      <c r="J27" s="5"/>
      <c r="K27" s="6">
        <f t="shared" si="2"/>
        <v>41.379310344827623</v>
      </c>
      <c r="L27" s="7">
        <f t="shared" si="3"/>
        <v>27.586206896551737</v>
      </c>
      <c r="M27" s="8">
        <f t="shared" si="4"/>
        <v>28.735632183908052</v>
      </c>
      <c r="N27" s="5"/>
    </row>
    <row r="28" spans="1:14">
      <c r="A28" s="5">
        <f t="shared" si="11"/>
        <v>3.3600000000000012</v>
      </c>
      <c r="B28" s="5">
        <f t="shared" si="5"/>
        <v>20.64</v>
      </c>
      <c r="C28" s="6">
        <f t="shared" si="6"/>
        <v>20.160000000000007</v>
      </c>
      <c r="D28" s="7">
        <f t="shared" si="7"/>
        <v>13.440000000000005</v>
      </c>
      <c r="E28" s="8">
        <f t="shared" si="0"/>
        <v>-3.8399999999999928</v>
      </c>
      <c r="F28" s="10">
        <f t="shared" si="8"/>
        <v>-295.83999999999997</v>
      </c>
      <c r="G28" s="10">
        <f t="shared" si="1"/>
        <v>323.74697674418604</v>
      </c>
      <c r="H28" s="11">
        <f t="shared" si="9"/>
        <v>54.440000000000005</v>
      </c>
      <c r="I28" s="11">
        <f t="shared" si="10"/>
        <v>-25.370232558139538</v>
      </c>
      <c r="J28" s="5"/>
      <c r="K28" s="6">
        <f t="shared" si="2"/>
        <v>41.860465116279094</v>
      </c>
      <c r="L28" s="7">
        <f t="shared" si="3"/>
        <v>27.906976744186061</v>
      </c>
      <c r="M28" s="8">
        <f t="shared" si="4"/>
        <v>29.069767441860467</v>
      </c>
      <c r="N28" s="5"/>
    </row>
    <row r="29" spans="1:14">
      <c r="A29" s="5">
        <f t="shared" si="11"/>
        <v>3.6000000000000014</v>
      </c>
      <c r="B29" s="5">
        <f t="shared" si="5"/>
        <v>20.399999999999999</v>
      </c>
      <c r="C29" s="6">
        <f t="shared" si="6"/>
        <v>21.600000000000009</v>
      </c>
      <c r="D29" s="7">
        <f t="shared" si="7"/>
        <v>14.400000000000006</v>
      </c>
      <c r="E29" s="8">
        <f t="shared" si="0"/>
        <v>-2.3999999999999915</v>
      </c>
      <c r="F29" s="10">
        <f t="shared" si="8"/>
        <v>-294.39999999999998</v>
      </c>
      <c r="G29" s="10">
        <f t="shared" si="1"/>
        <v>322.63529411764705</v>
      </c>
      <c r="H29" s="11">
        <f t="shared" si="9"/>
        <v>55.400000000000006</v>
      </c>
      <c r="I29" s="11">
        <f t="shared" si="10"/>
        <v>-25.988235294117654</v>
      </c>
      <c r="J29" s="5"/>
      <c r="K29" s="6">
        <f t="shared" si="2"/>
        <v>42.352941176470615</v>
      </c>
      <c r="L29" s="7">
        <f t="shared" si="3"/>
        <v>28.235294117647072</v>
      </c>
      <c r="M29" s="8">
        <f t="shared" si="4"/>
        <v>29.411764705882351</v>
      </c>
      <c r="N29" s="5"/>
    </row>
    <row r="30" spans="1:14">
      <c r="A30" s="5">
        <f t="shared" si="11"/>
        <v>3.8400000000000016</v>
      </c>
      <c r="B30" s="5">
        <f t="shared" si="5"/>
        <v>20.159999999999997</v>
      </c>
      <c r="C30" s="6">
        <f t="shared" si="6"/>
        <v>23.04000000000001</v>
      </c>
      <c r="D30" s="7">
        <f t="shared" si="7"/>
        <v>15.360000000000007</v>
      </c>
      <c r="E30" s="8">
        <f t="shared" si="0"/>
        <v>-0.95999999999999019</v>
      </c>
      <c r="F30" s="10">
        <f t="shared" si="8"/>
        <v>-292.95999999999998</v>
      </c>
      <c r="G30" s="10">
        <f t="shared" si="1"/>
        <v>321.53142857142859</v>
      </c>
      <c r="H30" s="11">
        <f t="shared" si="9"/>
        <v>56.360000000000007</v>
      </c>
      <c r="I30" s="11">
        <f t="shared" si="10"/>
        <v>-26.598095238095237</v>
      </c>
      <c r="J30" s="5"/>
      <c r="K30" s="6">
        <f t="shared" si="2"/>
        <v>42.85714285714289</v>
      </c>
      <c r="L30" s="7">
        <f t="shared" si="3"/>
        <v>28.571428571428587</v>
      </c>
      <c r="M30" s="8">
        <f t="shared" si="4"/>
        <v>29.76190476190477</v>
      </c>
      <c r="N30" s="5"/>
    </row>
    <row r="31" spans="1:14">
      <c r="A31" s="5">
        <f t="shared" si="11"/>
        <v>4.0800000000000018</v>
      </c>
      <c r="B31" s="5">
        <f t="shared" si="5"/>
        <v>19.919999999999998</v>
      </c>
      <c r="C31" s="6">
        <f t="shared" si="6"/>
        <v>24.480000000000011</v>
      </c>
      <c r="D31" s="7">
        <f t="shared" si="7"/>
        <v>16.320000000000007</v>
      </c>
      <c r="E31" s="8">
        <f t="shared" si="0"/>
        <v>0.48000000000001108</v>
      </c>
      <c r="F31" s="10">
        <f t="shared" si="8"/>
        <v>-291.52</v>
      </c>
      <c r="G31" s="10">
        <f t="shared" si="1"/>
        <v>320.43566265060241</v>
      </c>
      <c r="H31" s="11">
        <f t="shared" si="9"/>
        <v>57.320000000000007</v>
      </c>
      <c r="I31" s="11">
        <f t="shared" si="10"/>
        <v>-27.199518072289155</v>
      </c>
      <c r="J31" s="5"/>
      <c r="K31" s="6">
        <f t="shared" si="2"/>
        <v>43.373493975903642</v>
      </c>
      <c r="L31" s="7">
        <f t="shared" si="3"/>
        <v>28.915662650602421</v>
      </c>
      <c r="M31" s="8">
        <f t="shared" si="4"/>
        <v>30.120481927710852</v>
      </c>
      <c r="N31" s="5"/>
    </row>
    <row r="32" spans="1:14">
      <c r="A32" s="5">
        <f t="shared" si="11"/>
        <v>4.3200000000000021</v>
      </c>
      <c r="B32" s="5">
        <f t="shared" si="5"/>
        <v>19.68</v>
      </c>
      <c r="C32" s="6">
        <f t="shared" si="6"/>
        <v>25.920000000000012</v>
      </c>
      <c r="D32" s="7">
        <f t="shared" si="7"/>
        <v>17.280000000000008</v>
      </c>
      <c r="E32" s="8">
        <f t="shared" si="0"/>
        <v>1.9200000000000124</v>
      </c>
      <c r="F32" s="10">
        <f t="shared" si="8"/>
        <v>-290.08</v>
      </c>
      <c r="G32" s="10">
        <f t="shared" si="1"/>
        <v>319.3482926829268</v>
      </c>
      <c r="H32" s="11">
        <f t="shared" si="9"/>
        <v>58.280000000000008</v>
      </c>
      <c r="I32" s="11">
        <f t="shared" si="10"/>
        <v>-27.79219512195122</v>
      </c>
      <c r="J32" s="5"/>
      <c r="K32" s="6">
        <f t="shared" si="2"/>
        <v>43.902439024390269</v>
      </c>
      <c r="L32" s="7">
        <f t="shared" si="3"/>
        <v>29.268292682926838</v>
      </c>
      <c r="M32" s="8">
        <f t="shared" si="4"/>
        <v>30.487804878048788</v>
      </c>
      <c r="N32" s="5"/>
    </row>
    <row r="33" spans="1:14">
      <c r="A33" s="5">
        <f t="shared" si="11"/>
        <v>4.5600000000000023</v>
      </c>
      <c r="B33" s="5">
        <f t="shared" si="5"/>
        <v>19.439999999999998</v>
      </c>
      <c r="C33" s="6">
        <f t="shared" si="6"/>
        <v>27.360000000000014</v>
      </c>
      <c r="D33" s="7">
        <f t="shared" si="7"/>
        <v>18.240000000000009</v>
      </c>
      <c r="E33" s="8">
        <f t="shared" si="0"/>
        <v>3.3600000000000136</v>
      </c>
      <c r="F33" s="10">
        <f t="shared" si="8"/>
        <v>-288.64</v>
      </c>
      <c r="G33" s="10">
        <f t="shared" si="1"/>
        <v>318.26962962962961</v>
      </c>
      <c r="H33" s="11">
        <f t="shared" si="9"/>
        <v>59.240000000000009</v>
      </c>
      <c r="I33" s="11">
        <f t="shared" si="10"/>
        <v>-28.375802469135813</v>
      </c>
      <c r="J33" s="5"/>
      <c r="K33" s="6">
        <f t="shared" si="2"/>
        <v>44.444444444444457</v>
      </c>
      <c r="L33" s="7">
        <f t="shared" si="3"/>
        <v>29.62962962962964</v>
      </c>
      <c r="M33" s="8">
        <f t="shared" si="4"/>
        <v>30.864197530864196</v>
      </c>
      <c r="N33" s="5"/>
    </row>
    <row r="34" spans="1:14">
      <c r="A34" s="5">
        <f t="shared" si="11"/>
        <v>4.8000000000000025</v>
      </c>
      <c r="B34" s="5">
        <f t="shared" si="5"/>
        <v>19.199999999999996</v>
      </c>
      <c r="C34" s="6">
        <f t="shared" si="6"/>
        <v>28.800000000000015</v>
      </c>
      <c r="D34" s="7">
        <f t="shared" si="7"/>
        <v>19.20000000000001</v>
      </c>
      <c r="E34" s="8">
        <f t="shared" si="0"/>
        <v>4.8000000000000149</v>
      </c>
      <c r="F34" s="10">
        <f t="shared" si="8"/>
        <v>-287.2</v>
      </c>
      <c r="G34" s="10">
        <f t="shared" si="1"/>
        <v>317.2</v>
      </c>
      <c r="H34" s="11">
        <f t="shared" si="9"/>
        <v>60.20000000000001</v>
      </c>
      <c r="I34" s="11">
        <f t="shared" si="10"/>
        <v>-28.950000000000006</v>
      </c>
      <c r="J34" s="5"/>
      <c r="K34" s="6">
        <f t="shared" si="2"/>
        <v>45.000000000000028</v>
      </c>
      <c r="L34" s="7">
        <f t="shared" si="3"/>
        <v>30.000000000000011</v>
      </c>
      <c r="M34" s="8">
        <f t="shared" si="4"/>
        <v>31.250000000000004</v>
      </c>
      <c r="N34" s="5"/>
    </row>
    <row r="35" spans="1:14">
      <c r="A35" s="5">
        <f t="shared" si="11"/>
        <v>5.0400000000000027</v>
      </c>
      <c r="B35" s="5">
        <f t="shared" si="5"/>
        <v>18.959999999999997</v>
      </c>
      <c r="C35" s="6">
        <f t="shared" si="6"/>
        <v>30.240000000000016</v>
      </c>
      <c r="D35" s="7">
        <f t="shared" si="7"/>
        <v>20.160000000000011</v>
      </c>
      <c r="E35" s="8">
        <f t="shared" si="0"/>
        <v>6.2400000000000162</v>
      </c>
      <c r="F35" s="10">
        <f t="shared" si="8"/>
        <v>-285.76</v>
      </c>
      <c r="G35" s="10">
        <f t="shared" si="1"/>
        <v>316.13974683544302</v>
      </c>
      <c r="H35" s="11">
        <f t="shared" si="9"/>
        <v>61.160000000000011</v>
      </c>
      <c r="I35" s="11">
        <f t="shared" si="10"/>
        <v>-29.514430379746852</v>
      </c>
      <c r="J35" s="5"/>
      <c r="K35" s="6">
        <f t="shared" si="2"/>
        <v>45.56962025316458</v>
      </c>
      <c r="L35" s="7">
        <f t="shared" si="3"/>
        <v>30.379746835443047</v>
      </c>
      <c r="M35" s="8">
        <f t="shared" si="4"/>
        <v>31.645569620253159</v>
      </c>
      <c r="N35" s="5"/>
    </row>
    <row r="36" spans="1:14">
      <c r="A36" s="5">
        <f t="shared" si="11"/>
        <v>5.2800000000000029</v>
      </c>
      <c r="B36" s="5">
        <f t="shared" si="5"/>
        <v>18.72</v>
      </c>
      <c r="C36" s="6">
        <f t="shared" si="6"/>
        <v>31.680000000000017</v>
      </c>
      <c r="D36" s="7">
        <f t="shared" si="7"/>
        <v>21.120000000000012</v>
      </c>
      <c r="E36" s="8">
        <f t="shared" si="0"/>
        <v>7.6800000000000175</v>
      </c>
      <c r="F36" s="10">
        <f t="shared" si="8"/>
        <v>-284.32</v>
      </c>
      <c r="G36" s="10">
        <f t="shared" si="1"/>
        <v>315.08923076923077</v>
      </c>
      <c r="H36" s="11">
        <f t="shared" si="9"/>
        <v>62.120000000000012</v>
      </c>
      <c r="I36" s="11">
        <f t="shared" si="10"/>
        <v>-30.068717948717961</v>
      </c>
      <c r="J36" s="5"/>
      <c r="K36" s="6">
        <f t="shared" si="2"/>
        <v>46.153846153846196</v>
      </c>
      <c r="L36" s="7">
        <f t="shared" si="3"/>
        <v>30.769230769230788</v>
      </c>
      <c r="M36" s="8">
        <f t="shared" si="4"/>
        <v>32.051282051282051</v>
      </c>
      <c r="N36" s="5"/>
    </row>
    <row r="37" spans="1:14">
      <c r="A37" s="5">
        <f t="shared" si="11"/>
        <v>5.5200000000000031</v>
      </c>
      <c r="B37" s="5">
        <f t="shared" si="5"/>
        <v>18.479999999999997</v>
      </c>
      <c r="C37" s="6">
        <f t="shared" si="6"/>
        <v>33.120000000000019</v>
      </c>
      <c r="D37" s="7">
        <f t="shared" si="7"/>
        <v>22.080000000000013</v>
      </c>
      <c r="E37" s="8">
        <f t="shared" si="0"/>
        <v>9.1200000000000188</v>
      </c>
      <c r="F37" s="10">
        <f t="shared" si="8"/>
        <v>-282.88</v>
      </c>
      <c r="G37" s="10">
        <f t="shared" si="1"/>
        <v>314.04883116883116</v>
      </c>
      <c r="H37" s="11">
        <f t="shared" si="9"/>
        <v>63.080000000000013</v>
      </c>
      <c r="I37" s="11">
        <f t="shared" si="10"/>
        <v>-30.612467532467541</v>
      </c>
      <c r="J37" s="5"/>
      <c r="K37" s="6">
        <f t="shared" si="2"/>
        <v>46.753246753246792</v>
      </c>
      <c r="L37" s="7">
        <f t="shared" si="3"/>
        <v>31.168831168831186</v>
      </c>
      <c r="M37" s="8">
        <f t="shared" si="4"/>
        <v>32.467532467532472</v>
      </c>
      <c r="N37" s="5"/>
    </row>
    <row r="38" spans="1:14">
      <c r="A38" s="5">
        <f t="shared" si="11"/>
        <v>5.7600000000000033</v>
      </c>
      <c r="B38" s="5">
        <f t="shared" si="5"/>
        <v>18.239999999999995</v>
      </c>
      <c r="C38" s="6">
        <f t="shared" si="6"/>
        <v>34.560000000000016</v>
      </c>
      <c r="D38" s="7">
        <f t="shared" si="7"/>
        <v>23.040000000000013</v>
      </c>
      <c r="E38" s="8">
        <f t="shared" si="0"/>
        <v>10.560000000000016</v>
      </c>
      <c r="F38" s="10">
        <f t="shared" si="8"/>
        <v>-281.44</v>
      </c>
      <c r="G38" s="10">
        <f t="shared" si="1"/>
        <v>313.0189473684211</v>
      </c>
      <c r="H38" s="11">
        <f t="shared" si="9"/>
        <v>64.04000000000002</v>
      </c>
      <c r="I38" s="11">
        <f t="shared" si="10"/>
        <v>-31.145263157894746</v>
      </c>
      <c r="J38" s="5"/>
      <c r="K38" s="6">
        <f t="shared" si="2"/>
        <v>47.368421052631625</v>
      </c>
      <c r="L38" s="7">
        <f t="shared" si="3"/>
        <v>31.578947368421076</v>
      </c>
      <c r="M38" s="8">
        <f t="shared" si="4"/>
        <v>32.894736842105274</v>
      </c>
      <c r="N38" s="5"/>
    </row>
    <row r="39" spans="1:14">
      <c r="A39" s="5">
        <f t="shared" si="11"/>
        <v>6.0000000000000036</v>
      </c>
      <c r="B39" s="5">
        <f t="shared" si="5"/>
        <v>17.999999999999996</v>
      </c>
      <c r="C39" s="6">
        <f t="shared" si="6"/>
        <v>36.000000000000021</v>
      </c>
      <c r="D39" s="7">
        <f t="shared" si="7"/>
        <v>24.000000000000014</v>
      </c>
      <c r="E39" s="8">
        <f t="shared" si="0"/>
        <v>12.000000000000021</v>
      </c>
      <c r="F39" s="10">
        <f t="shared" si="8"/>
        <v>-280</v>
      </c>
      <c r="G39" s="10">
        <f t="shared" si="1"/>
        <v>312</v>
      </c>
      <c r="H39" s="11">
        <f t="shared" si="9"/>
        <v>65.000000000000014</v>
      </c>
      <c r="I39" s="11">
        <f t="shared" si="10"/>
        <v>-31.666666666666671</v>
      </c>
      <c r="J39" s="5"/>
      <c r="K39" s="6">
        <f t="shared" si="2"/>
        <v>48.000000000000028</v>
      </c>
      <c r="L39" s="7">
        <f t="shared" si="3"/>
        <v>32.000000000000014</v>
      </c>
      <c r="M39" s="8">
        <f t="shared" si="4"/>
        <v>33.333333333333343</v>
      </c>
      <c r="N39" s="5"/>
    </row>
    <row r="40" spans="1:14">
      <c r="A40" s="5">
        <f t="shared" si="11"/>
        <v>6.2400000000000038</v>
      </c>
      <c r="B40" s="5">
        <f t="shared" si="5"/>
        <v>17.759999999999998</v>
      </c>
      <c r="C40" s="6">
        <f t="shared" si="6"/>
        <v>37.440000000000026</v>
      </c>
      <c r="D40" s="7">
        <f t="shared" si="7"/>
        <v>24.960000000000015</v>
      </c>
      <c r="E40" s="8">
        <f t="shared" si="0"/>
        <v>13.440000000000026</v>
      </c>
      <c r="F40" s="10">
        <f t="shared" si="8"/>
        <v>-278.55999999999995</v>
      </c>
      <c r="G40" s="10">
        <f t="shared" si="1"/>
        <v>310.99243243243239</v>
      </c>
      <c r="H40" s="11">
        <f t="shared" si="9"/>
        <v>65.960000000000008</v>
      </c>
      <c r="I40" s="11">
        <f t="shared" si="10"/>
        <v>-32.176216216216226</v>
      </c>
      <c r="J40" s="5"/>
      <c r="K40" s="6">
        <f t="shared" si="2"/>
        <v>48.648648648648681</v>
      </c>
      <c r="L40" s="7">
        <f t="shared" si="3"/>
        <v>32.432432432432442</v>
      </c>
      <c r="M40" s="8">
        <f t="shared" si="4"/>
        <v>33.783783783783782</v>
      </c>
      <c r="N40" s="5"/>
    </row>
    <row r="41" spans="1:14">
      <c r="A41" s="5">
        <f t="shared" si="11"/>
        <v>6.480000000000004</v>
      </c>
      <c r="B41" s="5">
        <f t="shared" si="5"/>
        <v>17.519999999999996</v>
      </c>
      <c r="C41" s="6">
        <f t="shared" si="6"/>
        <v>38.880000000000024</v>
      </c>
      <c r="D41" s="7">
        <f t="shared" si="7"/>
        <v>25.920000000000016</v>
      </c>
      <c r="E41" s="8">
        <f t="shared" si="0"/>
        <v>14.880000000000024</v>
      </c>
      <c r="F41" s="10">
        <f t="shared" si="8"/>
        <v>-277.12</v>
      </c>
      <c r="G41" s="10">
        <f t="shared" si="1"/>
        <v>309.99671232876716</v>
      </c>
      <c r="H41" s="11">
        <f t="shared" si="9"/>
        <v>66.920000000000016</v>
      </c>
      <c r="I41" s="11">
        <f t="shared" si="10"/>
        <v>-32.673424657534255</v>
      </c>
      <c r="J41" s="5"/>
      <c r="K41" s="6">
        <f t="shared" si="2"/>
        <v>49.315068493150712</v>
      </c>
      <c r="L41" s="7">
        <f t="shared" si="3"/>
        <v>32.876712328767141</v>
      </c>
      <c r="M41" s="8">
        <f t="shared" si="4"/>
        <v>34.246575342465761</v>
      </c>
      <c r="N41" s="5"/>
    </row>
    <row r="42" spans="1:14">
      <c r="A42" s="5">
        <f t="shared" si="11"/>
        <v>6.7200000000000042</v>
      </c>
      <c r="B42" s="5">
        <f t="shared" si="5"/>
        <v>17.279999999999994</v>
      </c>
      <c r="C42" s="6">
        <f t="shared" si="6"/>
        <v>40.320000000000022</v>
      </c>
      <c r="D42" s="7">
        <f t="shared" si="7"/>
        <v>26.880000000000017</v>
      </c>
      <c r="E42" s="8">
        <f t="shared" si="0"/>
        <v>16.320000000000022</v>
      </c>
      <c r="F42" s="10">
        <f t="shared" si="8"/>
        <v>-275.67999999999995</v>
      </c>
      <c r="G42" s="10">
        <f t="shared" si="1"/>
        <v>309.01333333333332</v>
      </c>
      <c r="H42" s="11">
        <f t="shared" si="9"/>
        <v>67.880000000000024</v>
      </c>
      <c r="I42" s="11">
        <f t="shared" si="10"/>
        <v>-33.157777777777802</v>
      </c>
      <c r="J42" s="5"/>
      <c r="K42" s="6">
        <f t="shared" si="2"/>
        <v>50.000000000000043</v>
      </c>
      <c r="L42" s="7">
        <f t="shared" si="3"/>
        <v>33.33333333333335</v>
      </c>
      <c r="M42" s="8">
        <f t="shared" si="4"/>
        <v>34.722222222222221</v>
      </c>
      <c r="N42" s="5"/>
    </row>
    <row r="43" spans="1:14">
      <c r="A43" s="5">
        <f t="shared" si="11"/>
        <v>6.9600000000000044</v>
      </c>
      <c r="B43" s="5">
        <f t="shared" si="5"/>
        <v>17.039999999999996</v>
      </c>
      <c r="C43" s="6">
        <f t="shared" si="6"/>
        <v>41.760000000000026</v>
      </c>
      <c r="D43" s="7">
        <f t="shared" si="7"/>
        <v>27.840000000000018</v>
      </c>
      <c r="E43" s="8">
        <f t="shared" si="0"/>
        <v>17.760000000000026</v>
      </c>
      <c r="F43" s="10">
        <f t="shared" si="8"/>
        <v>-274.23999999999995</v>
      </c>
      <c r="G43" s="10">
        <f t="shared" si="1"/>
        <v>308.0428169014084</v>
      </c>
      <c r="H43" s="11">
        <f t="shared" si="9"/>
        <v>68.840000000000018</v>
      </c>
      <c r="I43" s="11">
        <f t="shared" si="10"/>
        <v>-33.628732394366196</v>
      </c>
      <c r="J43" s="5"/>
      <c r="K43" s="6">
        <f t="shared" si="2"/>
        <v>50.704225352112715</v>
      </c>
      <c r="L43" s="7">
        <f t="shared" si="3"/>
        <v>33.80281690140847</v>
      </c>
      <c r="M43" s="8">
        <f t="shared" si="4"/>
        <v>35.211267605633822</v>
      </c>
      <c r="N43" s="5"/>
    </row>
    <row r="44" spans="1:14">
      <c r="A44" s="5">
        <f t="shared" si="11"/>
        <v>7.2000000000000046</v>
      </c>
      <c r="B44" s="5">
        <f t="shared" si="5"/>
        <v>16.799999999999997</v>
      </c>
      <c r="C44" s="6">
        <f t="shared" si="6"/>
        <v>43.200000000000031</v>
      </c>
      <c r="D44" s="7">
        <f t="shared" si="7"/>
        <v>28.800000000000018</v>
      </c>
      <c r="E44" s="8">
        <f t="shared" si="0"/>
        <v>19.200000000000031</v>
      </c>
      <c r="F44" s="10">
        <f t="shared" si="8"/>
        <v>-272.79999999999995</v>
      </c>
      <c r="G44" s="10">
        <f t="shared" si="1"/>
        <v>307.08571428571429</v>
      </c>
      <c r="H44" s="11">
        <f t="shared" si="9"/>
        <v>69.800000000000011</v>
      </c>
      <c r="I44" s="11">
        <f t="shared" si="10"/>
        <v>-34.085714285714289</v>
      </c>
      <c r="J44" s="5"/>
      <c r="K44" s="6">
        <f t="shared" si="2"/>
        <v>51.428571428571466</v>
      </c>
      <c r="L44" s="7">
        <f t="shared" si="3"/>
        <v>34.285714285714306</v>
      </c>
      <c r="M44" s="8">
        <f t="shared" si="4"/>
        <v>35.714285714285722</v>
      </c>
      <c r="N44" s="5"/>
    </row>
    <row r="45" spans="1:14">
      <c r="A45" s="5">
        <f t="shared" si="11"/>
        <v>7.4400000000000048</v>
      </c>
      <c r="B45" s="5">
        <f t="shared" si="5"/>
        <v>16.559999999999995</v>
      </c>
      <c r="C45" s="6">
        <f t="shared" si="6"/>
        <v>44.640000000000029</v>
      </c>
      <c r="D45" s="7">
        <f t="shared" si="7"/>
        <v>29.760000000000019</v>
      </c>
      <c r="E45" s="8">
        <f t="shared" si="0"/>
        <v>20.640000000000029</v>
      </c>
      <c r="F45" s="10">
        <f t="shared" si="8"/>
        <v>-271.35999999999996</v>
      </c>
      <c r="G45" s="10">
        <f t="shared" si="1"/>
        <v>306.14260869565214</v>
      </c>
      <c r="H45" s="11">
        <f t="shared" si="9"/>
        <v>70.760000000000019</v>
      </c>
      <c r="I45" s="11">
        <f t="shared" si="10"/>
        <v>-34.528115942028997</v>
      </c>
      <c r="J45" s="5"/>
      <c r="K45" s="6">
        <f t="shared" si="2"/>
        <v>52.173913043478315</v>
      </c>
      <c r="L45" s="7">
        <f t="shared" si="3"/>
        <v>34.7826086956522</v>
      </c>
      <c r="M45" s="8">
        <f t="shared" si="4"/>
        <v>36.231884057971023</v>
      </c>
      <c r="N45" s="5"/>
    </row>
    <row r="46" spans="1:14">
      <c r="A46" s="5">
        <f t="shared" si="11"/>
        <v>7.680000000000005</v>
      </c>
      <c r="B46" s="5">
        <f t="shared" si="5"/>
        <v>16.319999999999993</v>
      </c>
      <c r="C46" s="6">
        <f t="shared" si="6"/>
        <v>46.080000000000027</v>
      </c>
      <c r="D46" s="7">
        <f t="shared" si="7"/>
        <v>30.72000000000002</v>
      </c>
      <c r="E46" s="8">
        <f t="shared" ref="E46:E77" si="12">C46-K$5</f>
        <v>22.080000000000027</v>
      </c>
      <c r="F46" s="10">
        <f t="shared" si="8"/>
        <v>-269.91999999999996</v>
      </c>
      <c r="G46" s="10">
        <f t="shared" ref="G46:G77" si="13">L46-F46</f>
        <v>305.2141176470588</v>
      </c>
      <c r="H46" s="11">
        <f t="shared" si="9"/>
        <v>71.720000000000027</v>
      </c>
      <c r="I46" s="11">
        <f t="shared" si="10"/>
        <v>-34.955294117647078</v>
      </c>
      <c r="J46" s="5"/>
      <c r="K46" s="6">
        <f t="shared" ref="K46:K77" si="14">( EXP(I$4) / (B46)^B$6 )^(1/B$5)</f>
        <v>52.941176470588282</v>
      </c>
      <c r="L46" s="7">
        <f t="shared" ref="L46:L77" si="15">( EXP(I$5) / B46^B$6 )^(1/B$5)</f>
        <v>35.294117647058847</v>
      </c>
      <c r="M46" s="8">
        <f t="shared" ref="M46:M77" si="16">( EXP(I$6) / B46^B$6 )^(1/B$5)</f>
        <v>36.764705882352949</v>
      </c>
      <c r="N46" s="5"/>
    </row>
    <row r="47" spans="1:14">
      <c r="A47" s="5">
        <f t="shared" si="11"/>
        <v>7.9200000000000053</v>
      </c>
      <c r="B47" s="5">
        <f t="shared" si="5"/>
        <v>16.079999999999995</v>
      </c>
      <c r="C47" s="6">
        <f t="shared" si="6"/>
        <v>47.520000000000032</v>
      </c>
      <c r="D47" s="7">
        <f t="shared" si="7"/>
        <v>31.680000000000021</v>
      </c>
      <c r="E47" s="8">
        <f t="shared" si="12"/>
        <v>23.520000000000032</v>
      </c>
      <c r="F47" s="10">
        <f t="shared" si="8"/>
        <v>-268.47999999999996</v>
      </c>
      <c r="G47" s="10">
        <f t="shared" si="13"/>
        <v>304.30089552238803</v>
      </c>
      <c r="H47" s="11">
        <f t="shared" si="9"/>
        <v>72.680000000000021</v>
      </c>
      <c r="I47" s="11">
        <f t="shared" si="10"/>
        <v>-35.366567164179109</v>
      </c>
      <c r="J47" s="5"/>
      <c r="K47" s="6">
        <f t="shared" si="14"/>
        <v>53.731343283582142</v>
      </c>
      <c r="L47" s="7">
        <f t="shared" si="15"/>
        <v>35.820895522388085</v>
      </c>
      <c r="M47" s="8">
        <f t="shared" si="16"/>
        <v>37.313432835820912</v>
      </c>
      <c r="N47" s="5"/>
    </row>
    <row r="48" spans="1:14">
      <c r="A48" s="5">
        <f t="shared" si="11"/>
        <v>8.1600000000000055</v>
      </c>
      <c r="B48" s="5">
        <f t="shared" si="5"/>
        <v>15.839999999999995</v>
      </c>
      <c r="C48" s="6">
        <f t="shared" si="6"/>
        <v>48.960000000000036</v>
      </c>
      <c r="D48" s="7">
        <f t="shared" si="7"/>
        <v>32.640000000000022</v>
      </c>
      <c r="E48" s="8">
        <f t="shared" si="12"/>
        <v>24.960000000000036</v>
      </c>
      <c r="F48" s="10">
        <f t="shared" si="8"/>
        <v>-267.03999999999996</v>
      </c>
      <c r="G48" s="10">
        <f t="shared" si="13"/>
        <v>303.40363636363634</v>
      </c>
      <c r="H48" s="11">
        <f t="shared" si="9"/>
        <v>73.640000000000015</v>
      </c>
      <c r="I48" s="11">
        <f t="shared" si="10"/>
        <v>-35.761212121212125</v>
      </c>
      <c r="J48" s="5"/>
      <c r="K48" s="6">
        <f t="shared" si="14"/>
        <v>54.545454545454596</v>
      </c>
      <c r="L48" s="7">
        <f t="shared" si="15"/>
        <v>36.363636363636395</v>
      </c>
      <c r="M48" s="8">
        <f t="shared" si="16"/>
        <v>37.87878787878789</v>
      </c>
      <c r="N48" s="5"/>
    </row>
    <row r="49" spans="1:14">
      <c r="A49" s="5">
        <f t="shared" si="11"/>
        <v>8.4000000000000057</v>
      </c>
      <c r="B49" s="5">
        <f t="shared" si="5"/>
        <v>15.599999999999994</v>
      </c>
      <c r="C49" s="6">
        <f t="shared" si="6"/>
        <v>50.400000000000034</v>
      </c>
      <c r="D49" s="7">
        <f t="shared" si="7"/>
        <v>33.600000000000023</v>
      </c>
      <c r="E49" s="8">
        <f t="shared" si="12"/>
        <v>26.400000000000034</v>
      </c>
      <c r="F49" s="10">
        <f t="shared" si="8"/>
        <v>-265.59999999999997</v>
      </c>
      <c r="G49" s="10">
        <f t="shared" si="13"/>
        <v>302.52307692307693</v>
      </c>
      <c r="H49" s="11">
        <f t="shared" si="9"/>
        <v>74.600000000000023</v>
      </c>
      <c r="I49" s="11">
        <f t="shared" si="10"/>
        <v>-36.138461538461549</v>
      </c>
      <c r="J49" s="5"/>
      <c r="K49" s="6">
        <f t="shared" si="14"/>
        <v>55.384615384615429</v>
      </c>
      <c r="L49" s="7">
        <f t="shared" si="15"/>
        <v>36.923076923076941</v>
      </c>
      <c r="M49" s="8">
        <f t="shared" si="16"/>
        <v>38.461538461538474</v>
      </c>
      <c r="N49" s="5"/>
    </row>
    <row r="50" spans="1:14">
      <c r="A50" s="5">
        <f t="shared" si="11"/>
        <v>8.6400000000000059</v>
      </c>
      <c r="B50" s="5">
        <f t="shared" si="5"/>
        <v>15.359999999999994</v>
      </c>
      <c r="C50" s="6">
        <f t="shared" si="6"/>
        <v>51.840000000000032</v>
      </c>
      <c r="D50" s="7">
        <f t="shared" si="7"/>
        <v>34.560000000000024</v>
      </c>
      <c r="E50" s="8">
        <f t="shared" si="12"/>
        <v>27.840000000000032</v>
      </c>
      <c r="F50" s="10">
        <f t="shared" si="8"/>
        <v>-264.15999999999997</v>
      </c>
      <c r="G50" s="10">
        <f t="shared" si="13"/>
        <v>301.65999999999997</v>
      </c>
      <c r="H50" s="11">
        <f t="shared" si="9"/>
        <v>75.560000000000031</v>
      </c>
      <c r="I50" s="11">
        <f t="shared" si="10"/>
        <v>-36.497500000000016</v>
      </c>
      <c r="J50" s="5"/>
      <c r="K50" s="6">
        <f t="shared" si="14"/>
        <v>56.250000000000057</v>
      </c>
      <c r="L50" s="7">
        <f t="shared" si="15"/>
        <v>37.500000000000021</v>
      </c>
      <c r="M50" s="8">
        <f t="shared" si="16"/>
        <v>39.062500000000014</v>
      </c>
      <c r="N50" s="5"/>
    </row>
    <row r="51" spans="1:14">
      <c r="A51" s="5">
        <f t="shared" si="11"/>
        <v>8.8800000000000061</v>
      </c>
      <c r="B51" s="5">
        <f t="shared" si="5"/>
        <v>15.119999999999994</v>
      </c>
      <c r="C51" s="6">
        <f t="shared" si="6"/>
        <v>53.280000000000037</v>
      </c>
      <c r="D51" s="7">
        <f t="shared" si="7"/>
        <v>35.520000000000024</v>
      </c>
      <c r="E51" s="8">
        <f t="shared" si="12"/>
        <v>29.280000000000037</v>
      </c>
      <c r="F51" s="10">
        <f t="shared" si="8"/>
        <v>-262.71999999999997</v>
      </c>
      <c r="G51" s="10">
        <f t="shared" si="13"/>
        <v>300.8152380952381</v>
      </c>
      <c r="H51" s="11">
        <f t="shared" si="9"/>
        <v>76.520000000000024</v>
      </c>
      <c r="I51" s="11">
        <f t="shared" si="10"/>
        <v>-36.837460317460319</v>
      </c>
      <c r="J51" s="5"/>
      <c r="K51" s="6">
        <f t="shared" si="14"/>
        <v>57.14285714285721</v>
      </c>
      <c r="L51" s="7">
        <f t="shared" si="15"/>
        <v>38.095238095238123</v>
      </c>
      <c r="M51" s="8">
        <f t="shared" si="16"/>
        <v>39.682539682539705</v>
      </c>
      <c r="N51" s="5"/>
    </row>
    <row r="52" spans="1:14">
      <c r="A52" s="5">
        <f t="shared" si="11"/>
        <v>9.1200000000000063</v>
      </c>
      <c r="B52" s="5">
        <f t="shared" si="5"/>
        <v>14.879999999999994</v>
      </c>
      <c r="C52" s="6">
        <f t="shared" si="6"/>
        <v>54.720000000000041</v>
      </c>
      <c r="D52" s="7">
        <f t="shared" si="7"/>
        <v>36.480000000000025</v>
      </c>
      <c r="E52" s="8">
        <f t="shared" si="12"/>
        <v>30.720000000000041</v>
      </c>
      <c r="F52" s="10">
        <f t="shared" si="8"/>
        <v>-261.27999999999997</v>
      </c>
      <c r="G52" s="10">
        <f t="shared" si="13"/>
        <v>299.98967741935485</v>
      </c>
      <c r="H52" s="11">
        <f t="shared" si="9"/>
        <v>77.480000000000018</v>
      </c>
      <c r="I52" s="11">
        <f t="shared" si="10"/>
        <v>-37.157419354838716</v>
      </c>
      <c r="J52" s="5"/>
      <c r="K52" s="6">
        <f t="shared" si="14"/>
        <v>58.064516129032313</v>
      </c>
      <c r="L52" s="7">
        <f t="shared" si="15"/>
        <v>38.709677419354868</v>
      </c>
      <c r="M52" s="8">
        <f t="shared" si="16"/>
        <v>40.322580645161302</v>
      </c>
      <c r="N52" s="5"/>
    </row>
    <row r="53" spans="1:14">
      <c r="A53" s="5">
        <f t="shared" si="11"/>
        <v>9.3600000000000065</v>
      </c>
      <c r="B53" s="5">
        <f t="shared" si="5"/>
        <v>14.639999999999993</v>
      </c>
      <c r="C53" s="6">
        <f t="shared" si="6"/>
        <v>56.160000000000039</v>
      </c>
      <c r="D53" s="7">
        <f t="shared" si="7"/>
        <v>37.440000000000026</v>
      </c>
      <c r="E53" s="8">
        <f t="shared" si="12"/>
        <v>32.160000000000039</v>
      </c>
      <c r="F53" s="10">
        <f t="shared" si="8"/>
        <v>-259.83999999999997</v>
      </c>
      <c r="G53" s="10">
        <f t="shared" si="13"/>
        <v>299.18426229508196</v>
      </c>
      <c r="H53" s="11">
        <f t="shared" si="9"/>
        <v>78.440000000000026</v>
      </c>
      <c r="I53" s="11">
        <f t="shared" si="10"/>
        <v>-37.456393442622961</v>
      </c>
      <c r="J53" s="5"/>
      <c r="K53" s="6">
        <f t="shared" si="14"/>
        <v>59.016393442622999</v>
      </c>
      <c r="L53" s="7">
        <f t="shared" si="15"/>
        <v>39.34426229508199</v>
      </c>
      <c r="M53" s="8">
        <f t="shared" si="16"/>
        <v>40.983606557377065</v>
      </c>
      <c r="N53" s="5"/>
    </row>
    <row r="54" spans="1:14">
      <c r="A54" s="5">
        <f t="shared" si="11"/>
        <v>9.6000000000000068</v>
      </c>
      <c r="B54" s="5">
        <f t="shared" si="5"/>
        <v>14.399999999999993</v>
      </c>
      <c r="C54" s="6">
        <f t="shared" si="6"/>
        <v>57.600000000000037</v>
      </c>
      <c r="D54" s="7">
        <f t="shared" si="7"/>
        <v>38.400000000000027</v>
      </c>
      <c r="E54" s="8">
        <f t="shared" si="12"/>
        <v>33.600000000000037</v>
      </c>
      <c r="F54" s="10">
        <f t="shared" si="8"/>
        <v>-258.39999999999998</v>
      </c>
      <c r="G54" s="10">
        <f t="shared" si="13"/>
        <v>298.40000000000003</v>
      </c>
      <c r="H54" s="11">
        <f t="shared" si="9"/>
        <v>79.400000000000034</v>
      </c>
      <c r="I54" s="11">
        <f t="shared" si="10"/>
        <v>-37.733333333333348</v>
      </c>
      <c r="J54" s="5"/>
      <c r="K54" s="6">
        <f t="shared" si="14"/>
        <v>60.000000000000057</v>
      </c>
      <c r="L54" s="7">
        <f t="shared" si="15"/>
        <v>40.000000000000036</v>
      </c>
      <c r="M54" s="8">
        <f t="shared" si="16"/>
        <v>41.666666666666686</v>
      </c>
      <c r="N54" s="5"/>
    </row>
    <row r="55" spans="1:14">
      <c r="A55" s="5">
        <f t="shared" si="11"/>
        <v>9.840000000000007</v>
      </c>
      <c r="B55" s="5">
        <f t="shared" si="5"/>
        <v>14.159999999999993</v>
      </c>
      <c r="C55" s="6">
        <f t="shared" si="6"/>
        <v>59.040000000000042</v>
      </c>
      <c r="D55" s="7">
        <f t="shared" si="7"/>
        <v>39.360000000000028</v>
      </c>
      <c r="E55" s="8">
        <f t="shared" si="12"/>
        <v>35.040000000000042</v>
      </c>
      <c r="F55" s="10">
        <f t="shared" si="8"/>
        <v>-256.95999999999998</v>
      </c>
      <c r="G55" s="10">
        <f t="shared" si="13"/>
        <v>297.63796610169493</v>
      </c>
      <c r="H55" s="11">
        <f t="shared" si="9"/>
        <v>80.360000000000028</v>
      </c>
      <c r="I55" s="11">
        <f t="shared" si="10"/>
        <v>-37.987118644067799</v>
      </c>
      <c r="J55" s="5"/>
      <c r="K55" s="6">
        <f t="shared" si="14"/>
        <v>61.016949152542431</v>
      </c>
      <c r="L55" s="7">
        <f t="shared" si="15"/>
        <v>40.677966101694949</v>
      </c>
      <c r="M55" s="8">
        <f t="shared" si="16"/>
        <v>42.372881355932229</v>
      </c>
      <c r="N55" s="5"/>
    </row>
    <row r="56" spans="1:14">
      <c r="A56" s="5">
        <f t="shared" si="11"/>
        <v>10.080000000000007</v>
      </c>
      <c r="B56" s="5">
        <f t="shared" si="5"/>
        <v>13.919999999999993</v>
      </c>
      <c r="C56" s="6">
        <f t="shared" si="6"/>
        <v>60.480000000000047</v>
      </c>
      <c r="D56" s="7">
        <f t="shared" si="7"/>
        <v>40.320000000000029</v>
      </c>
      <c r="E56" s="8">
        <f t="shared" si="12"/>
        <v>36.480000000000047</v>
      </c>
      <c r="F56" s="10">
        <f t="shared" si="8"/>
        <v>-255.51999999999995</v>
      </c>
      <c r="G56" s="10">
        <f t="shared" si="13"/>
        <v>296.8993103448276</v>
      </c>
      <c r="H56" s="11">
        <f t="shared" si="9"/>
        <v>81.320000000000022</v>
      </c>
      <c r="I56" s="11">
        <f t="shared" si="10"/>
        <v>-38.216551724137922</v>
      </c>
      <c r="J56" s="5"/>
      <c r="K56" s="6">
        <f t="shared" si="14"/>
        <v>62.068965517241445</v>
      </c>
      <c r="L56" s="7">
        <f t="shared" si="15"/>
        <v>41.379310344827623</v>
      </c>
      <c r="M56" s="8">
        <f t="shared" si="16"/>
        <v>43.1034482758621</v>
      </c>
      <c r="N56" s="5"/>
    </row>
    <row r="57" spans="1:14">
      <c r="A57" s="5">
        <f t="shared" si="11"/>
        <v>10.320000000000007</v>
      </c>
      <c r="B57" s="5">
        <f t="shared" si="5"/>
        <v>13.679999999999993</v>
      </c>
      <c r="C57" s="6">
        <f t="shared" si="6"/>
        <v>61.920000000000044</v>
      </c>
      <c r="D57" s="7">
        <f t="shared" si="7"/>
        <v>41.28000000000003</v>
      </c>
      <c r="E57" s="8">
        <f t="shared" si="12"/>
        <v>37.920000000000044</v>
      </c>
      <c r="F57" s="10">
        <f t="shared" si="8"/>
        <v>-254.07999999999996</v>
      </c>
      <c r="G57" s="10">
        <f t="shared" si="13"/>
        <v>296.18526315789472</v>
      </c>
      <c r="H57" s="11">
        <f t="shared" si="9"/>
        <v>82.28000000000003</v>
      </c>
      <c r="I57" s="11">
        <f t="shared" si="10"/>
        <v>-38.420350877192988</v>
      </c>
      <c r="J57" s="5"/>
      <c r="K57" s="6">
        <f t="shared" si="14"/>
        <v>63.157894736842174</v>
      </c>
      <c r="L57" s="7">
        <f t="shared" si="15"/>
        <v>42.105263157894775</v>
      </c>
      <c r="M57" s="8">
        <f t="shared" si="16"/>
        <v>43.859649122807042</v>
      </c>
      <c r="N57" s="5"/>
    </row>
    <row r="58" spans="1:14">
      <c r="A58" s="5">
        <f t="shared" si="11"/>
        <v>10.560000000000008</v>
      </c>
      <c r="B58" s="5">
        <f t="shared" si="5"/>
        <v>13.439999999999992</v>
      </c>
      <c r="C58" s="6">
        <f t="shared" si="6"/>
        <v>63.360000000000042</v>
      </c>
      <c r="D58" s="7">
        <f t="shared" si="7"/>
        <v>42.24000000000003</v>
      </c>
      <c r="E58" s="8">
        <f t="shared" si="12"/>
        <v>39.360000000000042</v>
      </c>
      <c r="F58" s="10">
        <f t="shared" si="8"/>
        <v>-252.63999999999996</v>
      </c>
      <c r="G58" s="10">
        <f t="shared" si="13"/>
        <v>295.49714285714288</v>
      </c>
      <c r="H58" s="11">
        <f t="shared" si="9"/>
        <v>83.240000000000038</v>
      </c>
      <c r="I58" s="11">
        <f t="shared" si="10"/>
        <v>-38.597142857142877</v>
      </c>
      <c r="J58" s="5"/>
      <c r="K58" s="6">
        <f t="shared" si="14"/>
        <v>64.285714285714363</v>
      </c>
      <c r="L58" s="7">
        <f t="shared" si="15"/>
        <v>42.85714285714289</v>
      </c>
      <c r="M58" s="8">
        <f t="shared" si="16"/>
        <v>44.64285714285716</v>
      </c>
      <c r="N58" s="5"/>
    </row>
    <row r="59" spans="1:14">
      <c r="A59" s="5">
        <f t="shared" si="11"/>
        <v>10.800000000000008</v>
      </c>
      <c r="B59" s="5">
        <f t="shared" si="5"/>
        <v>13.199999999999992</v>
      </c>
      <c r="C59" s="6">
        <f t="shared" si="6"/>
        <v>64.80000000000004</v>
      </c>
      <c r="D59" s="7">
        <f t="shared" si="7"/>
        <v>43.200000000000031</v>
      </c>
      <c r="E59" s="8">
        <f t="shared" si="12"/>
        <v>40.80000000000004</v>
      </c>
      <c r="F59" s="10">
        <f t="shared" si="8"/>
        <v>-251.19999999999996</v>
      </c>
      <c r="G59" s="10">
        <f t="shared" si="13"/>
        <v>294.83636363636361</v>
      </c>
      <c r="H59" s="11">
        <f t="shared" si="9"/>
        <v>84.200000000000031</v>
      </c>
      <c r="I59" s="11">
        <f t="shared" si="10"/>
        <v>-38.74545454545455</v>
      </c>
      <c r="J59" s="5"/>
      <c r="K59" s="6">
        <f t="shared" si="14"/>
        <v>65.454545454545539</v>
      </c>
      <c r="L59" s="7">
        <f t="shared" si="15"/>
        <v>43.636363636363676</v>
      </c>
      <c r="M59" s="8">
        <f t="shared" si="16"/>
        <v>45.454545454545482</v>
      </c>
      <c r="N59" s="5"/>
    </row>
    <row r="60" spans="1:14">
      <c r="A60" s="5">
        <f t="shared" si="11"/>
        <v>11.040000000000008</v>
      </c>
      <c r="B60" s="5">
        <f t="shared" si="5"/>
        <v>12.959999999999992</v>
      </c>
      <c r="C60" s="6">
        <f t="shared" si="6"/>
        <v>66.240000000000052</v>
      </c>
      <c r="D60" s="7">
        <f t="shared" si="7"/>
        <v>44.160000000000032</v>
      </c>
      <c r="E60" s="8">
        <f t="shared" si="12"/>
        <v>42.240000000000052</v>
      </c>
      <c r="F60" s="10">
        <f t="shared" si="8"/>
        <v>-249.75999999999993</v>
      </c>
      <c r="G60" s="10">
        <f t="shared" si="13"/>
        <v>294.20444444444445</v>
      </c>
      <c r="H60" s="11">
        <f t="shared" si="9"/>
        <v>85.160000000000025</v>
      </c>
      <c r="I60" s="11">
        <f t="shared" si="10"/>
        <v>-38.863703703703692</v>
      </c>
      <c r="J60" s="5"/>
      <c r="K60" s="6">
        <f t="shared" si="14"/>
        <v>66.666666666666757</v>
      </c>
      <c r="L60" s="7">
        <f t="shared" si="15"/>
        <v>44.444444444444485</v>
      </c>
      <c r="M60" s="8">
        <f t="shared" si="16"/>
        <v>46.296296296296333</v>
      </c>
      <c r="N60" s="5"/>
    </row>
    <row r="61" spans="1:14">
      <c r="A61" s="5">
        <f t="shared" si="11"/>
        <v>11.280000000000008</v>
      </c>
      <c r="B61" s="5">
        <f t="shared" si="5"/>
        <v>12.719999999999992</v>
      </c>
      <c r="C61" s="6">
        <f t="shared" si="6"/>
        <v>67.680000000000049</v>
      </c>
      <c r="D61" s="7">
        <f t="shared" si="7"/>
        <v>45.120000000000033</v>
      </c>
      <c r="E61" s="8">
        <f t="shared" si="12"/>
        <v>43.680000000000049</v>
      </c>
      <c r="F61" s="10">
        <f t="shared" si="8"/>
        <v>-248.31999999999994</v>
      </c>
      <c r="G61" s="10">
        <f t="shared" si="13"/>
        <v>293.6030188679245</v>
      </c>
      <c r="H61" s="11">
        <f t="shared" si="9"/>
        <v>86.120000000000033</v>
      </c>
      <c r="I61" s="11">
        <f t="shared" si="10"/>
        <v>-38.950188679245286</v>
      </c>
      <c r="J61" s="5"/>
      <c r="K61" s="6">
        <f t="shared" si="14"/>
        <v>67.92452830188688</v>
      </c>
      <c r="L61" s="7">
        <f t="shared" si="15"/>
        <v>45.283018867924568</v>
      </c>
      <c r="M61" s="8">
        <f t="shared" si="16"/>
        <v>47.169811320754746</v>
      </c>
      <c r="N61" s="5"/>
    </row>
    <row r="62" spans="1:14">
      <c r="A62" s="5">
        <f t="shared" si="11"/>
        <v>11.520000000000008</v>
      </c>
      <c r="B62" s="5">
        <f t="shared" si="5"/>
        <v>12.479999999999992</v>
      </c>
      <c r="C62" s="6">
        <f t="shared" si="6"/>
        <v>69.120000000000047</v>
      </c>
      <c r="D62" s="7">
        <f t="shared" si="7"/>
        <v>46.080000000000034</v>
      </c>
      <c r="E62" s="8">
        <f t="shared" si="12"/>
        <v>45.120000000000047</v>
      </c>
      <c r="F62" s="10">
        <f t="shared" si="8"/>
        <v>-246.87999999999994</v>
      </c>
      <c r="G62" s="10">
        <f t="shared" si="13"/>
        <v>293.03384615384613</v>
      </c>
      <c r="H62" s="11">
        <f t="shared" si="9"/>
        <v>87.080000000000041</v>
      </c>
      <c r="I62" s="11">
        <f t="shared" si="10"/>
        <v>-39.003076923076925</v>
      </c>
      <c r="J62" s="5"/>
      <c r="K62" s="6">
        <f t="shared" si="14"/>
        <v>69.230769230769312</v>
      </c>
      <c r="L62" s="7">
        <f t="shared" si="15"/>
        <v>46.153846153846203</v>
      </c>
      <c r="M62" s="8">
        <f t="shared" si="16"/>
        <v>48.076923076923116</v>
      </c>
      <c r="N62" s="5"/>
    </row>
    <row r="63" spans="1:14">
      <c r="A63" s="5">
        <f t="shared" si="11"/>
        <v>11.760000000000009</v>
      </c>
      <c r="B63" s="5">
        <f t="shared" si="5"/>
        <v>12.239999999999991</v>
      </c>
      <c r="C63" s="6">
        <f t="shared" si="6"/>
        <v>70.560000000000059</v>
      </c>
      <c r="D63" s="7">
        <f t="shared" si="7"/>
        <v>47.040000000000035</v>
      </c>
      <c r="E63" s="8">
        <f t="shared" si="12"/>
        <v>46.560000000000059</v>
      </c>
      <c r="F63" s="10">
        <f t="shared" si="8"/>
        <v>-245.43999999999994</v>
      </c>
      <c r="G63" s="10">
        <f t="shared" si="13"/>
        <v>292.49882352941177</v>
      </c>
      <c r="H63" s="11">
        <f t="shared" si="9"/>
        <v>88.040000000000035</v>
      </c>
      <c r="I63" s="11">
        <f t="shared" si="10"/>
        <v>-39.020392156862755</v>
      </c>
      <c r="J63" s="5"/>
      <c r="K63" s="6">
        <f t="shared" si="14"/>
        <v>70.588235294117737</v>
      </c>
      <c r="L63" s="7">
        <f t="shared" si="15"/>
        <v>47.058823529411818</v>
      </c>
      <c r="M63" s="8">
        <f t="shared" si="16"/>
        <v>49.01960784313728</v>
      </c>
      <c r="N63" s="5"/>
    </row>
    <row r="64" spans="1:14">
      <c r="A64" s="5">
        <f t="shared" si="11"/>
        <v>12.000000000000009</v>
      </c>
      <c r="B64" s="5">
        <f t="shared" si="5"/>
        <v>11.999999999999991</v>
      </c>
      <c r="C64" s="6">
        <f t="shared" si="6"/>
        <v>72.000000000000057</v>
      </c>
      <c r="D64" s="7">
        <f t="shared" si="7"/>
        <v>48.000000000000036</v>
      </c>
      <c r="E64" s="8">
        <f t="shared" si="12"/>
        <v>48.000000000000057</v>
      </c>
      <c r="F64" s="10">
        <f t="shared" si="8"/>
        <v>-243.99999999999994</v>
      </c>
      <c r="G64" s="10">
        <f t="shared" si="13"/>
        <v>292</v>
      </c>
      <c r="H64" s="11">
        <f t="shared" si="9"/>
        <v>89.000000000000028</v>
      </c>
      <c r="I64" s="11">
        <f t="shared" si="10"/>
        <v>-39</v>
      </c>
      <c r="J64" s="5"/>
      <c r="K64" s="6">
        <f t="shared" si="14"/>
        <v>72.000000000000071</v>
      </c>
      <c r="L64" s="7">
        <f t="shared" si="15"/>
        <v>48.000000000000043</v>
      </c>
      <c r="M64" s="8">
        <f t="shared" si="16"/>
        <v>50.000000000000028</v>
      </c>
      <c r="N64" s="5"/>
    </row>
    <row r="65" spans="1:14">
      <c r="A65" s="5">
        <f t="shared" si="11"/>
        <v>12.240000000000009</v>
      </c>
      <c r="B65" s="5">
        <f t="shared" si="5"/>
        <v>11.759999999999991</v>
      </c>
      <c r="C65" s="6">
        <f t="shared" si="6"/>
        <v>73.440000000000055</v>
      </c>
      <c r="D65" s="7">
        <f t="shared" si="7"/>
        <v>48.960000000000036</v>
      </c>
      <c r="E65" s="8">
        <f t="shared" si="12"/>
        <v>49.440000000000055</v>
      </c>
      <c r="F65" s="10">
        <f t="shared" si="8"/>
        <v>-242.55999999999995</v>
      </c>
      <c r="G65" s="10">
        <f t="shared" si="13"/>
        <v>291.5395918367347</v>
      </c>
      <c r="H65" s="11">
        <f t="shared" si="9"/>
        <v>89.960000000000036</v>
      </c>
      <c r="I65" s="11">
        <f t="shared" si="10"/>
        <v>-38.939591836734685</v>
      </c>
      <c r="J65" s="5"/>
      <c r="K65" s="6">
        <f t="shared" si="14"/>
        <v>73.469387755102133</v>
      </c>
      <c r="L65" s="7">
        <f t="shared" si="15"/>
        <v>48.979591836734741</v>
      </c>
      <c r="M65" s="8">
        <f t="shared" si="16"/>
        <v>51.020408163265351</v>
      </c>
      <c r="N65" s="5"/>
    </row>
    <row r="66" spans="1:14">
      <c r="A66" s="5">
        <f t="shared" si="11"/>
        <v>12.480000000000009</v>
      </c>
      <c r="B66" s="5">
        <f t="shared" si="5"/>
        <v>11.519999999999991</v>
      </c>
      <c r="C66" s="6">
        <f t="shared" si="6"/>
        <v>74.880000000000052</v>
      </c>
      <c r="D66" s="7">
        <f t="shared" si="7"/>
        <v>49.920000000000037</v>
      </c>
      <c r="E66" s="8">
        <f t="shared" si="12"/>
        <v>50.880000000000052</v>
      </c>
      <c r="F66" s="10">
        <f t="shared" si="8"/>
        <v>-241.11999999999995</v>
      </c>
      <c r="G66" s="10">
        <f t="shared" si="13"/>
        <v>291.12</v>
      </c>
      <c r="H66" s="11">
        <f t="shared" si="9"/>
        <v>90.920000000000044</v>
      </c>
      <c r="I66" s="11">
        <f t="shared" si="10"/>
        <v>-38.836666666666673</v>
      </c>
      <c r="J66" s="5"/>
      <c r="K66" s="6">
        <f t="shared" si="14"/>
        <v>75.000000000000114</v>
      </c>
      <c r="L66" s="7">
        <f t="shared" si="15"/>
        <v>50.000000000000057</v>
      </c>
      <c r="M66" s="8">
        <f t="shared" si="16"/>
        <v>52.083333333333371</v>
      </c>
      <c r="N66" s="5"/>
    </row>
    <row r="67" spans="1:14">
      <c r="A67" s="5">
        <f t="shared" si="11"/>
        <v>12.72000000000001</v>
      </c>
      <c r="B67" s="5">
        <f t="shared" si="5"/>
        <v>11.27999999999999</v>
      </c>
      <c r="C67" s="6">
        <f t="shared" si="6"/>
        <v>76.32000000000005</v>
      </c>
      <c r="D67" s="7">
        <f t="shared" si="7"/>
        <v>50.880000000000038</v>
      </c>
      <c r="E67" s="8">
        <f t="shared" si="12"/>
        <v>52.32000000000005</v>
      </c>
      <c r="F67" s="10">
        <f t="shared" si="8"/>
        <v>-239.67999999999995</v>
      </c>
      <c r="G67" s="10">
        <f t="shared" si="13"/>
        <v>290.74382978723406</v>
      </c>
      <c r="H67" s="11">
        <f t="shared" si="9"/>
        <v>91.880000000000038</v>
      </c>
      <c r="I67" s="11">
        <f t="shared" si="10"/>
        <v>-38.688510638297871</v>
      </c>
      <c r="J67" s="5"/>
      <c r="K67" s="6">
        <f t="shared" si="14"/>
        <v>76.595744680851169</v>
      </c>
      <c r="L67" s="7">
        <f t="shared" si="15"/>
        <v>51.063829787234098</v>
      </c>
      <c r="M67" s="8">
        <f t="shared" si="16"/>
        <v>53.191489361702168</v>
      </c>
      <c r="N67" s="5"/>
    </row>
    <row r="68" spans="1:14">
      <c r="A68" s="5">
        <f t="shared" si="11"/>
        <v>12.96000000000001</v>
      </c>
      <c r="B68" s="5">
        <f t="shared" si="5"/>
        <v>11.03999999999999</v>
      </c>
      <c r="C68" s="6">
        <f t="shared" si="6"/>
        <v>77.760000000000062</v>
      </c>
      <c r="D68" s="7">
        <f t="shared" si="7"/>
        <v>51.840000000000039</v>
      </c>
      <c r="E68" s="8">
        <f t="shared" si="12"/>
        <v>53.760000000000062</v>
      </c>
      <c r="F68" s="10">
        <f t="shared" si="8"/>
        <v>-238.23999999999995</v>
      </c>
      <c r="G68" s="10">
        <f t="shared" si="13"/>
        <v>290.41391304347826</v>
      </c>
      <c r="H68" s="11">
        <f t="shared" si="9"/>
        <v>92.840000000000032</v>
      </c>
      <c r="I68" s="11">
        <f t="shared" si="10"/>
        <v>-38.492173913043466</v>
      </c>
      <c r="J68" s="5"/>
      <c r="K68" s="6">
        <f t="shared" si="14"/>
        <v>78.260869565217519</v>
      </c>
      <c r="L68" s="7">
        <f t="shared" si="15"/>
        <v>52.173913043478329</v>
      </c>
      <c r="M68" s="8">
        <f t="shared" si="16"/>
        <v>54.347826086956566</v>
      </c>
      <c r="N68" s="5"/>
    </row>
    <row r="69" spans="1:14">
      <c r="A69" s="5">
        <f t="shared" si="11"/>
        <v>13.20000000000001</v>
      </c>
      <c r="B69" s="5">
        <f t="shared" si="5"/>
        <v>10.79999999999999</v>
      </c>
      <c r="C69" s="6">
        <f t="shared" si="6"/>
        <v>79.20000000000006</v>
      </c>
      <c r="D69" s="7">
        <f t="shared" si="7"/>
        <v>52.80000000000004</v>
      </c>
      <c r="E69" s="8">
        <f t="shared" si="12"/>
        <v>55.20000000000006</v>
      </c>
      <c r="F69" s="10">
        <f t="shared" si="8"/>
        <v>-236.79999999999995</v>
      </c>
      <c r="G69" s="10">
        <f t="shared" si="13"/>
        <v>290.13333333333338</v>
      </c>
      <c r="H69" s="11">
        <f t="shared" si="9"/>
        <v>93.80000000000004</v>
      </c>
      <c r="I69" s="11">
        <f t="shared" si="10"/>
        <v>-38.244444444444433</v>
      </c>
      <c r="J69" s="5"/>
      <c r="K69" s="6">
        <f t="shared" si="14"/>
        <v>80.000000000000128</v>
      </c>
      <c r="L69" s="7">
        <f t="shared" si="15"/>
        <v>53.333333333333407</v>
      </c>
      <c r="M69" s="8">
        <f t="shared" si="16"/>
        <v>55.555555555555607</v>
      </c>
      <c r="N69" s="5"/>
    </row>
    <row r="70" spans="1:14">
      <c r="A70" s="5">
        <f t="shared" si="11"/>
        <v>13.44000000000001</v>
      </c>
      <c r="B70" s="5">
        <f t="shared" si="5"/>
        <v>10.55999999999999</v>
      </c>
      <c r="C70" s="6">
        <f t="shared" si="6"/>
        <v>80.640000000000057</v>
      </c>
      <c r="D70" s="7">
        <f t="shared" si="7"/>
        <v>53.760000000000041</v>
      </c>
      <c r="E70" s="8">
        <f t="shared" si="12"/>
        <v>56.640000000000057</v>
      </c>
      <c r="F70" s="10">
        <f t="shared" si="8"/>
        <v>-235.35999999999996</v>
      </c>
      <c r="G70" s="10">
        <f t="shared" si="13"/>
        <v>289.90545454545457</v>
      </c>
      <c r="H70" s="11">
        <f t="shared" si="9"/>
        <v>94.760000000000048</v>
      </c>
      <c r="I70" s="11">
        <f t="shared" si="10"/>
        <v>-37.941818181818164</v>
      </c>
      <c r="J70" s="5"/>
      <c r="K70" s="6">
        <f t="shared" si="14"/>
        <v>81.818181818181969</v>
      </c>
      <c r="L70" s="7">
        <f t="shared" si="15"/>
        <v>54.545454545454625</v>
      </c>
      <c r="M70" s="8">
        <f t="shared" si="16"/>
        <v>56.818181818181884</v>
      </c>
      <c r="N70" s="5"/>
    </row>
    <row r="71" spans="1:14">
      <c r="A71" s="5">
        <f t="shared" si="11"/>
        <v>13.68000000000001</v>
      </c>
      <c r="B71" s="5">
        <f t="shared" si="5"/>
        <v>10.31999999999999</v>
      </c>
      <c r="C71" s="6">
        <f t="shared" si="6"/>
        <v>82.080000000000069</v>
      </c>
      <c r="D71" s="7">
        <f t="shared" si="7"/>
        <v>54.720000000000041</v>
      </c>
      <c r="E71" s="8">
        <f t="shared" si="12"/>
        <v>58.080000000000069</v>
      </c>
      <c r="F71" s="10">
        <f t="shared" si="8"/>
        <v>-233.91999999999993</v>
      </c>
      <c r="G71" s="10">
        <f t="shared" si="13"/>
        <v>289.73395348837209</v>
      </c>
      <c r="H71" s="11">
        <f t="shared" si="9"/>
        <v>95.720000000000041</v>
      </c>
      <c r="I71" s="11">
        <f t="shared" si="10"/>
        <v>-37.580465116279058</v>
      </c>
      <c r="J71" s="5"/>
      <c r="K71" s="6">
        <f t="shared" si="14"/>
        <v>83.72093023255826</v>
      </c>
      <c r="L71" s="7">
        <f t="shared" si="15"/>
        <v>55.813953488372157</v>
      </c>
      <c r="M71" s="8">
        <f t="shared" si="16"/>
        <v>58.139534883720984</v>
      </c>
      <c r="N71" s="5"/>
    </row>
    <row r="72" spans="1:14">
      <c r="A72" s="5">
        <f t="shared" si="11"/>
        <v>13.920000000000011</v>
      </c>
      <c r="B72" s="5">
        <f t="shared" si="5"/>
        <v>10.079999999999989</v>
      </c>
      <c r="C72" s="6">
        <f t="shared" si="6"/>
        <v>83.520000000000067</v>
      </c>
      <c r="D72" s="7">
        <f t="shared" si="7"/>
        <v>55.680000000000042</v>
      </c>
      <c r="E72" s="8">
        <f t="shared" si="12"/>
        <v>59.520000000000067</v>
      </c>
      <c r="F72" s="10">
        <f t="shared" si="8"/>
        <v>-232.47999999999993</v>
      </c>
      <c r="G72" s="10">
        <f t="shared" si="13"/>
        <v>289.62285714285713</v>
      </c>
      <c r="H72" s="11">
        <f t="shared" si="9"/>
        <v>96.680000000000035</v>
      </c>
      <c r="I72" s="11">
        <f t="shared" si="10"/>
        <v>-37.156190476190453</v>
      </c>
      <c r="J72" s="5"/>
      <c r="K72" s="6">
        <f t="shared" si="14"/>
        <v>85.71428571428585</v>
      </c>
      <c r="L72" s="7">
        <f t="shared" si="15"/>
        <v>57.142857142857224</v>
      </c>
      <c r="M72" s="8">
        <f t="shared" si="16"/>
        <v>59.523809523809582</v>
      </c>
      <c r="N72" s="5"/>
    </row>
    <row r="73" spans="1:14">
      <c r="A73" s="5">
        <f t="shared" si="11"/>
        <v>14.160000000000011</v>
      </c>
      <c r="B73" s="5">
        <f t="shared" si="5"/>
        <v>9.8399999999999892</v>
      </c>
      <c r="C73" s="6">
        <f t="shared" si="6"/>
        <v>84.960000000000065</v>
      </c>
      <c r="D73" s="7">
        <f t="shared" si="7"/>
        <v>56.640000000000043</v>
      </c>
      <c r="E73" s="8">
        <f t="shared" si="12"/>
        <v>60.960000000000065</v>
      </c>
      <c r="F73" s="10">
        <f t="shared" si="8"/>
        <v>-231.03999999999994</v>
      </c>
      <c r="G73" s="10">
        <f t="shared" si="13"/>
        <v>289.5765853658537</v>
      </c>
      <c r="H73" s="11">
        <f t="shared" si="9"/>
        <v>97.640000000000043</v>
      </c>
      <c r="I73" s="11">
        <f t="shared" si="10"/>
        <v>-36.664390243902417</v>
      </c>
      <c r="J73" s="5"/>
      <c r="K73" s="6">
        <f t="shared" si="14"/>
        <v>87.804878048780637</v>
      </c>
      <c r="L73" s="7">
        <f t="shared" si="15"/>
        <v>58.536585365853739</v>
      </c>
      <c r="M73" s="8">
        <f t="shared" si="16"/>
        <v>60.975609756097626</v>
      </c>
      <c r="N73" s="5"/>
    </row>
    <row r="74" spans="1:14">
      <c r="A74" s="5">
        <f t="shared" si="11"/>
        <v>14.400000000000011</v>
      </c>
      <c r="B74" s="5">
        <f t="shared" si="5"/>
        <v>9.599999999999989</v>
      </c>
      <c r="C74" s="6">
        <f t="shared" si="6"/>
        <v>86.400000000000063</v>
      </c>
      <c r="D74" s="7">
        <f t="shared" si="7"/>
        <v>57.600000000000044</v>
      </c>
      <c r="E74" s="8">
        <f t="shared" si="12"/>
        <v>62.400000000000063</v>
      </c>
      <c r="F74" s="10">
        <f t="shared" si="8"/>
        <v>-229.59999999999994</v>
      </c>
      <c r="G74" s="10">
        <f t="shared" si="13"/>
        <v>289.60000000000002</v>
      </c>
      <c r="H74" s="11">
        <f t="shared" si="9"/>
        <v>98.600000000000051</v>
      </c>
      <c r="I74" s="11">
        <f t="shared" si="10"/>
        <v>-36.099999999999987</v>
      </c>
      <c r="J74" s="5"/>
      <c r="K74" s="6">
        <f t="shared" si="14"/>
        <v>90.000000000000142</v>
      </c>
      <c r="L74" s="7">
        <f t="shared" si="15"/>
        <v>60.000000000000085</v>
      </c>
      <c r="M74" s="8">
        <f t="shared" si="16"/>
        <v>62.500000000000064</v>
      </c>
      <c r="N74" s="5"/>
    </row>
    <row r="75" spans="1:14">
      <c r="A75" s="5">
        <f t="shared" si="11"/>
        <v>14.640000000000011</v>
      </c>
      <c r="B75" s="5">
        <f t="shared" si="5"/>
        <v>9.3599999999999888</v>
      </c>
      <c r="C75" s="6">
        <f t="shared" si="6"/>
        <v>87.84000000000006</v>
      </c>
      <c r="D75" s="7">
        <f t="shared" si="7"/>
        <v>58.560000000000045</v>
      </c>
      <c r="E75" s="8">
        <f t="shared" si="12"/>
        <v>63.84000000000006</v>
      </c>
      <c r="F75" s="10">
        <f t="shared" si="8"/>
        <v>-228.15999999999994</v>
      </c>
      <c r="G75" s="10">
        <f t="shared" si="13"/>
        <v>289.69846153846157</v>
      </c>
      <c r="H75" s="11">
        <f t="shared" si="9"/>
        <v>99.560000000000045</v>
      </c>
      <c r="I75" s="11">
        <f t="shared" si="10"/>
        <v>-35.457435897435872</v>
      </c>
      <c r="J75" s="5"/>
      <c r="K75" s="6">
        <f t="shared" si="14"/>
        <v>92.307692307692477</v>
      </c>
      <c r="L75" s="7">
        <f t="shared" si="15"/>
        <v>61.538461538461632</v>
      </c>
      <c r="M75" s="8">
        <f t="shared" si="16"/>
        <v>64.102564102564173</v>
      </c>
      <c r="N75" s="5"/>
    </row>
    <row r="76" spans="1:14">
      <c r="A76" s="5">
        <f t="shared" si="11"/>
        <v>14.880000000000011</v>
      </c>
      <c r="B76" s="5">
        <f t="shared" si="5"/>
        <v>9.1199999999999886</v>
      </c>
      <c r="C76" s="6">
        <f t="shared" si="6"/>
        <v>89.280000000000072</v>
      </c>
      <c r="D76" s="7">
        <f t="shared" si="7"/>
        <v>59.520000000000046</v>
      </c>
      <c r="E76" s="8">
        <f t="shared" si="12"/>
        <v>65.280000000000072</v>
      </c>
      <c r="F76" s="10">
        <f t="shared" si="8"/>
        <v>-226.71999999999991</v>
      </c>
      <c r="G76" s="10">
        <f t="shared" si="13"/>
        <v>289.87789473684211</v>
      </c>
      <c r="H76" s="11">
        <f t="shared" si="9"/>
        <v>100.52000000000004</v>
      </c>
      <c r="I76" s="11">
        <f t="shared" si="10"/>
        <v>-34.730526315789433</v>
      </c>
      <c r="J76" s="5"/>
      <c r="K76" s="6">
        <f t="shared" si="14"/>
        <v>94.736842105263349</v>
      </c>
      <c r="L76" s="7">
        <f t="shared" si="15"/>
        <v>63.157894736842202</v>
      </c>
      <c r="M76" s="8">
        <f t="shared" si="16"/>
        <v>65.789473684210606</v>
      </c>
      <c r="N76" s="5"/>
    </row>
    <row r="77" spans="1:14">
      <c r="A77" s="5">
        <f t="shared" si="11"/>
        <v>15.120000000000012</v>
      </c>
      <c r="B77" s="5">
        <f t="shared" si="5"/>
        <v>8.8799999999999883</v>
      </c>
      <c r="C77" s="6">
        <f t="shared" si="6"/>
        <v>90.72000000000007</v>
      </c>
      <c r="D77" s="7">
        <f t="shared" si="7"/>
        <v>60.480000000000047</v>
      </c>
      <c r="E77" s="8">
        <f t="shared" si="12"/>
        <v>66.72000000000007</v>
      </c>
      <c r="F77" s="10">
        <f t="shared" si="8"/>
        <v>-225.27999999999992</v>
      </c>
      <c r="G77" s="10">
        <f t="shared" si="13"/>
        <v>290.14486486486487</v>
      </c>
      <c r="H77" s="11">
        <f t="shared" si="9"/>
        <v>101.48000000000005</v>
      </c>
      <c r="I77" s="11">
        <f t="shared" si="10"/>
        <v>-33.912432432432368</v>
      </c>
      <c r="J77" s="5"/>
      <c r="K77" s="6">
        <f t="shared" si="14"/>
        <v>97.297297297297476</v>
      </c>
      <c r="L77" s="7">
        <f t="shared" si="15"/>
        <v>64.864864864864984</v>
      </c>
      <c r="M77" s="8">
        <f t="shared" si="16"/>
        <v>67.567567567567679</v>
      </c>
      <c r="N77" s="5"/>
    </row>
    <row r="78" spans="1:14">
      <c r="A78" s="5">
        <f t="shared" si="11"/>
        <v>15.360000000000012</v>
      </c>
      <c r="B78" s="5">
        <f t="shared" si="5"/>
        <v>8.6399999999999881</v>
      </c>
      <c r="C78" s="6">
        <f t="shared" si="6"/>
        <v>92.160000000000068</v>
      </c>
      <c r="D78" s="7">
        <f t="shared" si="7"/>
        <v>61.440000000000047</v>
      </c>
      <c r="E78" s="8">
        <f t="shared" ref="E78:E113" si="17">C78-K$5</f>
        <v>68.160000000000068</v>
      </c>
      <c r="F78" s="10">
        <f t="shared" si="8"/>
        <v>-223.83999999999992</v>
      </c>
      <c r="G78" s="10">
        <f t="shared" ref="G78:G109" si="18">L78-F78</f>
        <v>290.50666666666672</v>
      </c>
      <c r="H78" s="11">
        <f t="shared" si="9"/>
        <v>102.44000000000005</v>
      </c>
      <c r="I78" s="11">
        <f t="shared" si="10"/>
        <v>-32.995555555555512</v>
      </c>
      <c r="J78" s="5"/>
      <c r="K78" s="6">
        <f t="shared" ref="K78:K113" si="19">( EXP(I$4) / (B78)^B$6 )^(1/B$5)</f>
        <v>100.00000000000021</v>
      </c>
      <c r="L78" s="7">
        <f t="shared" ref="L78:L113" si="20">( EXP(I$5) / B78^B$6 )^(1/B$5)</f>
        <v>66.666666666666785</v>
      </c>
      <c r="M78" s="8">
        <f t="shared" ref="M78:M113" si="21">( EXP(I$6) / B78^B$6 )^(1/B$5)</f>
        <v>69.444444444444542</v>
      </c>
      <c r="N78" s="5"/>
    </row>
    <row r="79" spans="1:14">
      <c r="A79" s="5">
        <f t="shared" si="11"/>
        <v>15.600000000000012</v>
      </c>
      <c r="B79" s="5">
        <f t="shared" ref="B79:B114" si="22">B$7-A79</f>
        <v>8.3999999999999879</v>
      </c>
      <c r="C79" s="6">
        <f t="shared" ref="C79:C113" si="23">B$9+B$4*A79</f>
        <v>93.60000000000008</v>
      </c>
      <c r="D79" s="7">
        <f t="shared" ref="D79:D113" si="24">B$9+A79*(B$4-B$8)</f>
        <v>62.400000000000048</v>
      </c>
      <c r="E79" s="8">
        <f t="shared" si="17"/>
        <v>69.60000000000008</v>
      </c>
      <c r="F79" s="10">
        <f t="shared" ref="F79:F113" si="25">C79-F$11</f>
        <v>-222.39999999999992</v>
      </c>
      <c r="G79" s="10">
        <f t="shared" si="18"/>
        <v>290.97142857142859</v>
      </c>
      <c r="H79" s="11">
        <f t="shared" ref="H79:H113" si="26">A79*(B$4-B$8)+H$11+B$9</f>
        <v>103.40000000000005</v>
      </c>
      <c r="I79" s="11">
        <f t="shared" ref="I79:I113" si="27">M79-H79</f>
        <v>-31.971428571428518</v>
      </c>
      <c r="J79" s="5"/>
      <c r="K79" s="6">
        <f t="shared" si="19"/>
        <v>102.85714285714305</v>
      </c>
      <c r="L79" s="7">
        <f t="shared" si="20"/>
        <v>68.571428571428683</v>
      </c>
      <c r="M79" s="8">
        <f t="shared" si="21"/>
        <v>71.42857142857153</v>
      </c>
      <c r="N79" s="5"/>
    </row>
    <row r="80" spans="1:14">
      <c r="A80" s="5">
        <f t="shared" ref="A80:A114" si="28">A79+B$7/100</f>
        <v>15.840000000000012</v>
      </c>
      <c r="B80" s="5">
        <f t="shared" si="22"/>
        <v>8.1599999999999877</v>
      </c>
      <c r="C80" s="6">
        <f t="shared" si="23"/>
        <v>95.040000000000077</v>
      </c>
      <c r="D80" s="7">
        <f t="shared" si="24"/>
        <v>63.360000000000049</v>
      </c>
      <c r="E80" s="8">
        <f t="shared" si="17"/>
        <v>71.040000000000077</v>
      </c>
      <c r="F80" s="10">
        <f t="shared" si="25"/>
        <v>-220.95999999999992</v>
      </c>
      <c r="G80" s="10">
        <f t="shared" si="18"/>
        <v>291.54823529411772</v>
      </c>
      <c r="H80" s="11">
        <f t="shared" si="26"/>
        <v>104.36000000000004</v>
      </c>
      <c r="I80" s="11">
        <f t="shared" si="27"/>
        <v>-30.830588235294044</v>
      </c>
      <c r="J80" s="5"/>
      <c r="K80" s="6">
        <f t="shared" si="19"/>
        <v>105.88235294117671</v>
      </c>
      <c r="L80" s="7">
        <f t="shared" si="20"/>
        <v>70.588235294117766</v>
      </c>
      <c r="M80" s="8">
        <f t="shared" si="21"/>
        <v>73.529411764705998</v>
      </c>
      <c r="N80" s="5"/>
    </row>
    <row r="81" spans="1:14">
      <c r="A81" s="5">
        <f t="shared" si="28"/>
        <v>16.080000000000013</v>
      </c>
      <c r="B81" s="5">
        <f t="shared" si="22"/>
        <v>7.9199999999999875</v>
      </c>
      <c r="C81" s="6">
        <f t="shared" si="23"/>
        <v>96.480000000000075</v>
      </c>
      <c r="D81" s="7">
        <f t="shared" si="24"/>
        <v>64.32000000000005</v>
      </c>
      <c r="E81" s="8">
        <f t="shared" si="17"/>
        <v>72.480000000000075</v>
      </c>
      <c r="F81" s="10">
        <f t="shared" si="25"/>
        <v>-219.51999999999992</v>
      </c>
      <c r="G81" s="10">
        <f t="shared" si="18"/>
        <v>292.24727272727279</v>
      </c>
      <c r="H81" s="11">
        <f t="shared" si="26"/>
        <v>105.32000000000005</v>
      </c>
      <c r="I81" s="11">
        <f t="shared" si="27"/>
        <v>-29.562424242424186</v>
      </c>
      <c r="J81" s="5"/>
      <c r="K81" s="6">
        <f t="shared" si="19"/>
        <v>109.09090909090929</v>
      </c>
      <c r="L81" s="7">
        <f t="shared" si="20"/>
        <v>72.727272727272847</v>
      </c>
      <c r="M81" s="8">
        <f t="shared" si="21"/>
        <v>75.757575757575864</v>
      </c>
      <c r="N81" s="5"/>
    </row>
    <row r="82" spans="1:14">
      <c r="A82" s="5">
        <f t="shared" si="28"/>
        <v>16.320000000000011</v>
      </c>
      <c r="B82" s="5">
        <f t="shared" si="22"/>
        <v>7.6799999999999891</v>
      </c>
      <c r="C82" s="6">
        <f t="shared" si="23"/>
        <v>97.920000000000073</v>
      </c>
      <c r="D82" s="7">
        <f t="shared" si="24"/>
        <v>65.280000000000044</v>
      </c>
      <c r="E82" s="8">
        <f t="shared" si="17"/>
        <v>73.920000000000073</v>
      </c>
      <c r="F82" s="10">
        <f t="shared" si="25"/>
        <v>-218.07999999999993</v>
      </c>
      <c r="G82" s="10">
        <f t="shared" si="18"/>
        <v>293.08000000000004</v>
      </c>
      <c r="H82" s="11">
        <f t="shared" si="26"/>
        <v>106.28000000000004</v>
      </c>
      <c r="I82" s="11">
        <f t="shared" si="27"/>
        <v>-28.154999999999944</v>
      </c>
      <c r="J82" s="5"/>
      <c r="K82" s="6">
        <f t="shared" si="19"/>
        <v>112.5000000000002</v>
      </c>
      <c r="L82" s="7">
        <f t="shared" si="20"/>
        <v>75.000000000000114</v>
      </c>
      <c r="M82" s="8">
        <f t="shared" si="21"/>
        <v>78.125000000000099</v>
      </c>
      <c r="N82" s="5"/>
    </row>
    <row r="83" spans="1:14">
      <c r="A83" s="5">
        <f t="shared" si="28"/>
        <v>16.560000000000009</v>
      </c>
      <c r="B83" s="5">
        <f t="shared" si="22"/>
        <v>7.4399999999999906</v>
      </c>
      <c r="C83" s="6">
        <f t="shared" si="23"/>
        <v>99.360000000000056</v>
      </c>
      <c r="D83" s="7">
        <f t="shared" si="24"/>
        <v>66.240000000000038</v>
      </c>
      <c r="E83" s="8">
        <f t="shared" si="17"/>
        <v>75.360000000000056</v>
      </c>
      <c r="F83" s="10">
        <f t="shared" si="25"/>
        <v>-216.63999999999993</v>
      </c>
      <c r="G83" s="10">
        <f t="shared" si="18"/>
        <v>294.05935483870974</v>
      </c>
      <c r="H83" s="11">
        <f t="shared" si="26"/>
        <v>107.24000000000004</v>
      </c>
      <c r="I83" s="11">
        <f t="shared" si="27"/>
        <v>-26.594838709677362</v>
      </c>
      <c r="J83" s="5"/>
      <c r="K83" s="6">
        <f t="shared" si="19"/>
        <v>116.12903225806474</v>
      </c>
      <c r="L83" s="7">
        <f t="shared" si="20"/>
        <v>77.419354838709808</v>
      </c>
      <c r="M83" s="8">
        <f t="shared" si="21"/>
        <v>80.645161290322676</v>
      </c>
      <c r="N83" s="5"/>
    </row>
    <row r="84" spans="1:14">
      <c r="A84" s="5">
        <f t="shared" si="28"/>
        <v>16.800000000000008</v>
      </c>
      <c r="B84" s="5">
        <f t="shared" si="22"/>
        <v>7.1999999999999922</v>
      </c>
      <c r="C84" s="6">
        <f t="shared" si="23"/>
        <v>100.80000000000004</v>
      </c>
      <c r="D84" s="7">
        <f t="shared" si="24"/>
        <v>67.200000000000031</v>
      </c>
      <c r="E84" s="8">
        <f t="shared" si="17"/>
        <v>76.80000000000004</v>
      </c>
      <c r="F84" s="10">
        <f t="shared" si="25"/>
        <v>-215.19999999999996</v>
      </c>
      <c r="G84" s="10">
        <f t="shared" si="18"/>
        <v>295.20000000000005</v>
      </c>
      <c r="H84" s="11">
        <f t="shared" si="26"/>
        <v>108.20000000000003</v>
      </c>
      <c r="I84" s="11">
        <f t="shared" si="27"/>
        <v>-24.866666666666603</v>
      </c>
      <c r="J84" s="5"/>
      <c r="K84" s="6">
        <f t="shared" si="19"/>
        <v>120.0000000000002</v>
      </c>
      <c r="L84" s="7">
        <f t="shared" si="20"/>
        <v>80.000000000000099</v>
      </c>
      <c r="M84" s="8">
        <f t="shared" si="21"/>
        <v>83.333333333333428</v>
      </c>
      <c r="N84" s="5"/>
    </row>
    <row r="85" spans="1:14">
      <c r="A85" s="5">
        <f t="shared" si="28"/>
        <v>17.040000000000006</v>
      </c>
      <c r="B85" s="5">
        <f t="shared" si="22"/>
        <v>6.9599999999999937</v>
      </c>
      <c r="C85" s="6">
        <f t="shared" si="23"/>
        <v>102.24000000000004</v>
      </c>
      <c r="D85" s="7">
        <f t="shared" si="24"/>
        <v>68.160000000000025</v>
      </c>
      <c r="E85" s="8">
        <f t="shared" si="17"/>
        <v>78.240000000000038</v>
      </c>
      <c r="F85" s="10">
        <f t="shared" si="25"/>
        <v>-213.75999999999996</v>
      </c>
      <c r="G85" s="10">
        <f t="shared" si="18"/>
        <v>296.51862068965522</v>
      </c>
      <c r="H85" s="11">
        <f t="shared" si="26"/>
        <v>109.16000000000003</v>
      </c>
      <c r="I85" s="11">
        <f t="shared" si="27"/>
        <v>-22.953103448275826</v>
      </c>
      <c r="J85" s="5"/>
      <c r="K85" s="6">
        <f t="shared" si="19"/>
        <v>124.13793103448293</v>
      </c>
      <c r="L85" s="7">
        <f t="shared" si="20"/>
        <v>82.75862068965526</v>
      </c>
      <c r="M85" s="8">
        <f t="shared" si="21"/>
        <v>86.206896551724199</v>
      </c>
      <c r="N85" s="5"/>
    </row>
    <row r="86" spans="1:14">
      <c r="A86" s="5">
        <f t="shared" si="28"/>
        <v>17.280000000000005</v>
      </c>
      <c r="B86" s="5">
        <f t="shared" si="22"/>
        <v>6.7199999999999953</v>
      </c>
      <c r="C86" s="6">
        <f t="shared" si="23"/>
        <v>103.68000000000004</v>
      </c>
      <c r="D86" s="7">
        <f t="shared" si="24"/>
        <v>69.120000000000019</v>
      </c>
      <c r="E86" s="8">
        <f t="shared" si="17"/>
        <v>79.680000000000035</v>
      </c>
      <c r="F86" s="10">
        <f t="shared" si="25"/>
        <v>-212.31999999999996</v>
      </c>
      <c r="G86" s="10">
        <f t="shared" si="18"/>
        <v>298.03428571428577</v>
      </c>
      <c r="H86" s="11">
        <f t="shared" si="26"/>
        <v>110.12000000000002</v>
      </c>
      <c r="I86" s="11">
        <f t="shared" si="27"/>
        <v>-20.83428571428567</v>
      </c>
      <c r="J86" s="5"/>
      <c r="K86" s="6">
        <f t="shared" si="19"/>
        <v>128.57142857142875</v>
      </c>
      <c r="L86" s="7">
        <f t="shared" si="20"/>
        <v>85.714285714285822</v>
      </c>
      <c r="M86" s="8">
        <f t="shared" si="21"/>
        <v>89.285714285714349</v>
      </c>
      <c r="N86" s="5"/>
    </row>
    <row r="87" spans="1:14">
      <c r="A87" s="5">
        <f t="shared" si="28"/>
        <v>17.520000000000003</v>
      </c>
      <c r="B87" s="5">
        <f t="shared" si="22"/>
        <v>6.4799999999999969</v>
      </c>
      <c r="C87" s="6">
        <f t="shared" si="23"/>
        <v>105.12000000000002</v>
      </c>
      <c r="D87" s="7">
        <f t="shared" si="24"/>
        <v>70.080000000000013</v>
      </c>
      <c r="E87" s="8">
        <f t="shared" si="17"/>
        <v>81.120000000000019</v>
      </c>
      <c r="F87" s="10">
        <f t="shared" si="25"/>
        <v>-210.88</v>
      </c>
      <c r="G87" s="10">
        <f t="shared" si="18"/>
        <v>299.76888888888897</v>
      </c>
      <c r="H87" s="11">
        <f t="shared" si="26"/>
        <v>111.08000000000001</v>
      </c>
      <c r="I87" s="11">
        <f t="shared" si="27"/>
        <v>-18.487407407407375</v>
      </c>
      <c r="J87" s="5"/>
      <c r="K87" s="6">
        <f t="shared" si="19"/>
        <v>133.33333333333348</v>
      </c>
      <c r="L87" s="7">
        <f t="shared" si="20"/>
        <v>88.888888888888957</v>
      </c>
      <c r="M87" s="8">
        <f t="shared" si="21"/>
        <v>92.592592592592638</v>
      </c>
      <c r="N87" s="5"/>
    </row>
    <row r="88" spans="1:14">
      <c r="A88" s="5">
        <f t="shared" si="28"/>
        <v>17.760000000000002</v>
      </c>
      <c r="B88" s="5">
        <f t="shared" si="22"/>
        <v>6.2399999999999984</v>
      </c>
      <c r="C88" s="6">
        <f t="shared" si="23"/>
        <v>106.56</v>
      </c>
      <c r="D88" s="7">
        <f t="shared" si="24"/>
        <v>71.040000000000006</v>
      </c>
      <c r="E88" s="8">
        <f t="shared" si="17"/>
        <v>82.56</v>
      </c>
      <c r="F88" s="10">
        <f t="shared" si="25"/>
        <v>-209.44</v>
      </c>
      <c r="G88" s="10">
        <f t="shared" si="18"/>
        <v>301.74769230769238</v>
      </c>
      <c r="H88" s="11">
        <f t="shared" si="26"/>
        <v>112.04</v>
      </c>
      <c r="I88" s="11">
        <f t="shared" si="27"/>
        <v>-15.886153846153832</v>
      </c>
      <c r="J88" s="5"/>
      <c r="K88" s="6">
        <f t="shared" si="19"/>
        <v>138.46153846153859</v>
      </c>
      <c r="L88" s="7">
        <f t="shared" si="20"/>
        <v>92.307692307692378</v>
      </c>
      <c r="M88" s="8">
        <f t="shared" si="21"/>
        <v>96.153846153846175</v>
      </c>
      <c r="N88" s="5"/>
    </row>
    <row r="89" spans="1:14">
      <c r="A89" s="5">
        <f t="shared" si="28"/>
        <v>18</v>
      </c>
      <c r="B89" s="5">
        <f t="shared" si="22"/>
        <v>6</v>
      </c>
      <c r="C89" s="6">
        <f t="shared" si="23"/>
        <v>108</v>
      </c>
      <c r="D89" s="7">
        <f t="shared" si="24"/>
        <v>72</v>
      </c>
      <c r="E89" s="8">
        <f t="shared" si="17"/>
        <v>84</v>
      </c>
      <c r="F89" s="10">
        <f t="shared" si="25"/>
        <v>-208</v>
      </c>
      <c r="G89" s="10">
        <f t="shared" si="18"/>
        <v>304.00000000000006</v>
      </c>
      <c r="H89" s="11">
        <f t="shared" si="26"/>
        <v>113</v>
      </c>
      <c r="I89" s="11">
        <f t="shared" si="27"/>
        <v>-13</v>
      </c>
      <c r="J89" s="5"/>
      <c r="K89" s="6">
        <f t="shared" si="19"/>
        <v>144.00000000000009</v>
      </c>
      <c r="L89" s="7">
        <f t="shared" si="20"/>
        <v>96.000000000000057</v>
      </c>
      <c r="M89" s="8">
        <f t="shared" si="21"/>
        <v>100</v>
      </c>
      <c r="N89" s="5"/>
    </row>
    <row r="90" spans="1:14">
      <c r="A90" s="5">
        <f t="shared" si="28"/>
        <v>18.239999999999998</v>
      </c>
      <c r="B90" s="5">
        <f t="shared" si="22"/>
        <v>5.7600000000000016</v>
      </c>
      <c r="C90" s="6">
        <f t="shared" si="23"/>
        <v>109.44</v>
      </c>
      <c r="D90" s="7">
        <f t="shared" si="24"/>
        <v>72.959999999999994</v>
      </c>
      <c r="E90" s="8">
        <f t="shared" si="17"/>
        <v>85.44</v>
      </c>
      <c r="F90" s="10">
        <f t="shared" si="25"/>
        <v>-206.56</v>
      </c>
      <c r="G90" s="10">
        <f t="shared" si="18"/>
        <v>306.56</v>
      </c>
      <c r="H90" s="11">
        <f t="shared" si="26"/>
        <v>113.96</v>
      </c>
      <c r="I90" s="11">
        <f t="shared" si="27"/>
        <v>-9.7933333333333792</v>
      </c>
      <c r="J90" s="5"/>
      <c r="K90" s="6">
        <f t="shared" si="19"/>
        <v>150.00000000000003</v>
      </c>
      <c r="L90" s="7">
        <f t="shared" si="20"/>
        <v>100</v>
      </c>
      <c r="M90" s="8">
        <f t="shared" si="21"/>
        <v>104.16666666666661</v>
      </c>
      <c r="N90" s="5"/>
    </row>
    <row r="91" spans="1:14">
      <c r="A91" s="5">
        <f t="shared" si="28"/>
        <v>18.479999999999997</v>
      </c>
      <c r="B91" s="5">
        <f t="shared" si="22"/>
        <v>5.5200000000000031</v>
      </c>
      <c r="C91" s="6">
        <f t="shared" si="23"/>
        <v>110.87999999999998</v>
      </c>
      <c r="D91" s="7">
        <f t="shared" si="24"/>
        <v>73.919999999999987</v>
      </c>
      <c r="E91" s="8">
        <f t="shared" si="17"/>
        <v>86.879999999999981</v>
      </c>
      <c r="F91" s="10">
        <f t="shared" si="25"/>
        <v>-205.12</v>
      </c>
      <c r="G91" s="10">
        <f t="shared" si="18"/>
        <v>309.46782608695651</v>
      </c>
      <c r="H91" s="11">
        <f t="shared" si="26"/>
        <v>114.91999999999999</v>
      </c>
      <c r="I91" s="11">
        <f t="shared" si="27"/>
        <v>-6.2243478260869836</v>
      </c>
      <c r="J91" s="5"/>
      <c r="K91" s="6">
        <f t="shared" si="19"/>
        <v>156.52173913043478</v>
      </c>
      <c r="L91" s="7">
        <f t="shared" si="20"/>
        <v>104.34782608695652</v>
      </c>
      <c r="M91" s="8">
        <f t="shared" si="21"/>
        <v>108.695652173913</v>
      </c>
      <c r="N91" s="5"/>
    </row>
    <row r="92" spans="1:14">
      <c r="A92" s="5">
        <f t="shared" si="28"/>
        <v>18.719999999999995</v>
      </c>
      <c r="B92" s="5">
        <f t="shared" si="22"/>
        <v>5.2800000000000047</v>
      </c>
      <c r="C92" s="6">
        <f t="shared" si="23"/>
        <v>112.31999999999996</v>
      </c>
      <c r="D92" s="7">
        <f t="shared" si="24"/>
        <v>74.879999999999981</v>
      </c>
      <c r="E92" s="8">
        <f t="shared" si="17"/>
        <v>88.319999999999965</v>
      </c>
      <c r="F92" s="10">
        <f t="shared" si="25"/>
        <v>-203.68000000000004</v>
      </c>
      <c r="G92" s="10">
        <f t="shared" si="18"/>
        <v>312.77090909090907</v>
      </c>
      <c r="H92" s="11">
        <f t="shared" si="26"/>
        <v>115.87999999999998</v>
      </c>
      <c r="I92" s="11">
        <f t="shared" si="27"/>
        <v>-2.2436363636364689</v>
      </c>
      <c r="J92" s="5"/>
      <c r="K92" s="6">
        <f t="shared" si="19"/>
        <v>163.63636363636357</v>
      </c>
      <c r="L92" s="7">
        <f t="shared" si="20"/>
        <v>109.09090909090901</v>
      </c>
      <c r="M92" s="8">
        <f t="shared" si="21"/>
        <v>113.63636363636351</v>
      </c>
      <c r="N92" s="5"/>
    </row>
    <row r="93" spans="1:14">
      <c r="A93" s="5">
        <f t="shared" si="28"/>
        <v>18.959999999999994</v>
      </c>
      <c r="B93" s="5">
        <f t="shared" si="22"/>
        <v>5.0400000000000063</v>
      </c>
      <c r="C93" s="6">
        <f t="shared" si="23"/>
        <v>113.75999999999996</v>
      </c>
      <c r="D93" s="7">
        <f t="shared" si="24"/>
        <v>75.839999999999975</v>
      </c>
      <c r="E93" s="8">
        <f t="shared" si="17"/>
        <v>89.759999999999962</v>
      </c>
      <c r="F93" s="10">
        <f t="shared" si="25"/>
        <v>-202.24000000000004</v>
      </c>
      <c r="G93" s="10">
        <f t="shared" si="18"/>
        <v>316.52571428571423</v>
      </c>
      <c r="H93" s="11">
        <f t="shared" si="26"/>
        <v>116.83999999999997</v>
      </c>
      <c r="I93" s="11">
        <f t="shared" si="27"/>
        <v>2.2076190476189055</v>
      </c>
      <c r="J93" s="5"/>
      <c r="K93" s="6">
        <f t="shared" si="19"/>
        <v>171.42857142857133</v>
      </c>
      <c r="L93" s="7">
        <f t="shared" si="20"/>
        <v>114.28571428571416</v>
      </c>
      <c r="M93" s="8">
        <f t="shared" si="21"/>
        <v>119.04761904761888</v>
      </c>
      <c r="N93" s="5"/>
    </row>
    <row r="94" spans="1:14">
      <c r="A94" s="5">
        <f t="shared" si="28"/>
        <v>19.199999999999992</v>
      </c>
      <c r="B94" s="5">
        <f t="shared" si="22"/>
        <v>4.8000000000000078</v>
      </c>
      <c r="C94" s="6">
        <f t="shared" si="23"/>
        <v>115.19999999999996</v>
      </c>
      <c r="D94" s="7">
        <f t="shared" si="24"/>
        <v>76.799999999999969</v>
      </c>
      <c r="E94" s="8">
        <f t="shared" si="17"/>
        <v>91.19999999999996</v>
      </c>
      <c r="F94" s="10">
        <f t="shared" si="25"/>
        <v>-200.80000000000004</v>
      </c>
      <c r="G94" s="10">
        <f t="shared" si="18"/>
        <v>320.7999999999999</v>
      </c>
      <c r="H94" s="11">
        <f t="shared" si="26"/>
        <v>117.79999999999997</v>
      </c>
      <c r="I94" s="11">
        <f t="shared" si="27"/>
        <v>7.1999999999998465</v>
      </c>
      <c r="J94" s="5"/>
      <c r="K94" s="6">
        <f t="shared" si="19"/>
        <v>179.99999999999983</v>
      </c>
      <c r="L94" s="7">
        <f t="shared" si="20"/>
        <v>119.99999999999984</v>
      </c>
      <c r="M94" s="8">
        <f t="shared" si="21"/>
        <v>124.99999999999982</v>
      </c>
      <c r="N94" s="5"/>
    </row>
    <row r="95" spans="1:14">
      <c r="A95" s="5">
        <f t="shared" si="28"/>
        <v>19.439999999999991</v>
      </c>
      <c r="B95" s="5">
        <f t="shared" si="22"/>
        <v>4.5600000000000094</v>
      </c>
      <c r="C95" s="6">
        <f t="shared" si="23"/>
        <v>116.63999999999994</v>
      </c>
      <c r="D95" s="7">
        <f t="shared" si="24"/>
        <v>77.759999999999962</v>
      </c>
      <c r="E95" s="8">
        <f t="shared" si="17"/>
        <v>92.639999999999944</v>
      </c>
      <c r="F95" s="10">
        <f t="shared" si="25"/>
        <v>-199.36000000000007</v>
      </c>
      <c r="G95" s="10">
        <f t="shared" si="18"/>
        <v>325.67578947368406</v>
      </c>
      <c r="H95" s="11">
        <f t="shared" si="26"/>
        <v>118.75999999999996</v>
      </c>
      <c r="I95" s="11">
        <f t="shared" si="27"/>
        <v>12.818947368420822</v>
      </c>
      <c r="J95" s="5"/>
      <c r="K95" s="6">
        <f t="shared" si="19"/>
        <v>189.47368421052602</v>
      </c>
      <c r="L95" s="7">
        <f t="shared" si="20"/>
        <v>126.31578947368398</v>
      </c>
      <c r="M95" s="8">
        <f t="shared" si="21"/>
        <v>131.57894736842078</v>
      </c>
      <c r="N95" s="5"/>
    </row>
    <row r="96" spans="1:14">
      <c r="A96" s="5">
        <f t="shared" si="28"/>
        <v>19.679999999999989</v>
      </c>
      <c r="B96" s="5">
        <f t="shared" si="22"/>
        <v>4.3200000000000109</v>
      </c>
      <c r="C96" s="6">
        <f t="shared" si="23"/>
        <v>118.07999999999993</v>
      </c>
      <c r="D96" s="7">
        <f t="shared" si="24"/>
        <v>78.719999999999956</v>
      </c>
      <c r="E96" s="8">
        <f t="shared" si="17"/>
        <v>94.079999999999927</v>
      </c>
      <c r="F96" s="10">
        <f t="shared" si="25"/>
        <v>-197.92000000000007</v>
      </c>
      <c r="G96" s="10">
        <f t="shared" si="18"/>
        <v>331.2533333333331</v>
      </c>
      <c r="H96" s="11">
        <f t="shared" si="26"/>
        <v>119.71999999999996</v>
      </c>
      <c r="I96" s="11">
        <f t="shared" si="27"/>
        <v>19.168888888888617</v>
      </c>
      <c r="J96" s="5"/>
      <c r="K96" s="6">
        <f t="shared" si="19"/>
        <v>199.9999999999996</v>
      </c>
      <c r="L96" s="7">
        <f t="shared" si="20"/>
        <v>133.33333333333306</v>
      </c>
      <c r="M96" s="8">
        <f t="shared" si="21"/>
        <v>138.88888888888857</v>
      </c>
      <c r="N96" s="5"/>
    </row>
    <row r="97" spans="1:14">
      <c r="A97" s="5">
        <f t="shared" si="28"/>
        <v>19.919999999999987</v>
      </c>
      <c r="B97" s="5">
        <f t="shared" si="22"/>
        <v>4.0800000000000125</v>
      </c>
      <c r="C97" s="6">
        <f t="shared" si="23"/>
        <v>119.51999999999992</v>
      </c>
      <c r="D97" s="7">
        <f t="shared" si="24"/>
        <v>79.67999999999995</v>
      </c>
      <c r="E97" s="8">
        <f t="shared" si="17"/>
        <v>95.519999999999925</v>
      </c>
      <c r="F97" s="10">
        <f t="shared" si="25"/>
        <v>-196.48000000000008</v>
      </c>
      <c r="G97" s="10">
        <f t="shared" si="18"/>
        <v>337.65647058823492</v>
      </c>
      <c r="H97" s="11">
        <f t="shared" si="26"/>
        <v>120.67999999999995</v>
      </c>
      <c r="I97" s="11">
        <f t="shared" si="27"/>
        <v>26.378823529411335</v>
      </c>
      <c r="J97" s="5"/>
      <c r="K97" s="6">
        <f t="shared" si="19"/>
        <v>211.76470588235242</v>
      </c>
      <c r="L97" s="7">
        <f t="shared" si="20"/>
        <v>141.17647058823488</v>
      </c>
      <c r="M97" s="8">
        <f t="shared" si="21"/>
        <v>147.05882352941128</v>
      </c>
      <c r="N97" s="5"/>
    </row>
    <row r="98" spans="1:14">
      <c r="A98" s="5">
        <f t="shared" si="28"/>
        <v>20.159999999999986</v>
      </c>
      <c r="B98" s="5">
        <f t="shared" si="22"/>
        <v>3.8400000000000141</v>
      </c>
      <c r="C98" s="6">
        <f t="shared" si="23"/>
        <v>120.95999999999992</v>
      </c>
      <c r="D98" s="7">
        <f t="shared" si="24"/>
        <v>80.639999999999944</v>
      </c>
      <c r="E98" s="8">
        <f t="shared" si="17"/>
        <v>96.959999999999923</v>
      </c>
      <c r="F98" s="10">
        <f t="shared" si="25"/>
        <v>-195.04000000000008</v>
      </c>
      <c r="G98" s="10">
        <f t="shared" si="18"/>
        <v>345.03999999999951</v>
      </c>
      <c r="H98" s="11">
        <f t="shared" si="26"/>
        <v>121.63999999999994</v>
      </c>
      <c r="I98" s="11">
        <f t="shared" si="27"/>
        <v>34.609999999999488</v>
      </c>
      <c r="J98" s="5"/>
      <c r="K98" s="6">
        <f t="shared" si="19"/>
        <v>224.99999999999926</v>
      </c>
      <c r="L98" s="7">
        <f t="shared" si="20"/>
        <v>149.99999999999946</v>
      </c>
      <c r="M98" s="8">
        <f t="shared" si="21"/>
        <v>156.24999999999943</v>
      </c>
      <c r="N98" s="5"/>
    </row>
    <row r="99" spans="1:14">
      <c r="A99" s="5">
        <f t="shared" si="28"/>
        <v>20.399999999999984</v>
      </c>
      <c r="B99" s="5">
        <f t="shared" si="22"/>
        <v>3.6000000000000156</v>
      </c>
      <c r="C99" s="6">
        <f t="shared" si="23"/>
        <v>122.39999999999991</v>
      </c>
      <c r="D99" s="7">
        <f t="shared" si="24"/>
        <v>81.599999999999937</v>
      </c>
      <c r="E99" s="8">
        <f t="shared" si="17"/>
        <v>98.399999999999906</v>
      </c>
      <c r="F99" s="10">
        <f t="shared" si="25"/>
        <v>-193.60000000000008</v>
      </c>
      <c r="G99" s="10">
        <f t="shared" si="18"/>
        <v>353.59999999999945</v>
      </c>
      <c r="H99" s="11">
        <f t="shared" si="26"/>
        <v>122.59999999999994</v>
      </c>
      <c r="I99" s="11">
        <f t="shared" si="27"/>
        <v>44.066666666665981</v>
      </c>
      <c r="J99" s="5"/>
      <c r="K99" s="6">
        <f t="shared" si="19"/>
        <v>239.99999999999909</v>
      </c>
      <c r="L99" s="7">
        <f t="shared" si="20"/>
        <v>159.99999999999935</v>
      </c>
      <c r="M99" s="8">
        <f t="shared" si="21"/>
        <v>166.66666666666592</v>
      </c>
      <c r="N99" s="5"/>
    </row>
    <row r="100" spans="1:14">
      <c r="A100" s="5">
        <f t="shared" si="28"/>
        <v>20.639999999999983</v>
      </c>
      <c r="B100" s="5">
        <f t="shared" si="22"/>
        <v>3.3600000000000172</v>
      </c>
      <c r="C100" s="6">
        <f t="shared" si="23"/>
        <v>123.83999999999989</v>
      </c>
      <c r="D100" s="7">
        <f t="shared" si="24"/>
        <v>82.559999999999931</v>
      </c>
      <c r="E100" s="8">
        <f t="shared" si="17"/>
        <v>99.83999999999989</v>
      </c>
      <c r="F100" s="10">
        <f t="shared" si="25"/>
        <v>-192.16000000000011</v>
      </c>
      <c r="G100" s="10">
        <f t="shared" si="18"/>
        <v>363.58857142857073</v>
      </c>
      <c r="H100" s="11">
        <f t="shared" si="26"/>
        <v>123.55999999999993</v>
      </c>
      <c r="I100" s="11">
        <f t="shared" si="27"/>
        <v>55.011428571427714</v>
      </c>
      <c r="J100" s="5"/>
      <c r="K100" s="6">
        <f t="shared" si="19"/>
        <v>257.14285714285597</v>
      </c>
      <c r="L100" s="7">
        <f t="shared" si="20"/>
        <v>171.42857142857062</v>
      </c>
      <c r="M100" s="8">
        <f t="shared" si="21"/>
        <v>178.57142857142765</v>
      </c>
      <c r="N100" s="5"/>
    </row>
    <row r="101" spans="1:14">
      <c r="A101" s="5">
        <f t="shared" si="28"/>
        <v>20.879999999999981</v>
      </c>
      <c r="B101" s="5">
        <f t="shared" si="22"/>
        <v>3.1200000000000188</v>
      </c>
      <c r="C101" s="6">
        <f t="shared" si="23"/>
        <v>125.27999999999989</v>
      </c>
      <c r="D101" s="7">
        <f t="shared" si="24"/>
        <v>83.519999999999925</v>
      </c>
      <c r="E101" s="8">
        <f t="shared" si="17"/>
        <v>101.27999999999989</v>
      </c>
      <c r="F101" s="10">
        <f t="shared" si="25"/>
        <v>-190.72000000000011</v>
      </c>
      <c r="G101" s="10">
        <f t="shared" si="18"/>
        <v>375.33538461538365</v>
      </c>
      <c r="H101" s="11">
        <f t="shared" si="26"/>
        <v>124.51999999999992</v>
      </c>
      <c r="I101" s="11">
        <f t="shared" si="27"/>
        <v>67.787692307691202</v>
      </c>
      <c r="J101" s="5"/>
      <c r="K101" s="6">
        <f t="shared" si="19"/>
        <v>276.92307692307543</v>
      </c>
      <c r="L101" s="7">
        <f t="shared" si="20"/>
        <v>184.61538461538356</v>
      </c>
      <c r="M101" s="8">
        <f t="shared" si="21"/>
        <v>192.30769230769113</v>
      </c>
      <c r="N101" s="5"/>
    </row>
    <row r="102" spans="1:14">
      <c r="A102" s="5">
        <f t="shared" si="28"/>
        <v>21.11999999999998</v>
      </c>
      <c r="B102" s="5">
        <f t="shared" si="22"/>
        <v>2.8800000000000203</v>
      </c>
      <c r="C102" s="6">
        <f t="shared" si="23"/>
        <v>126.71999999999989</v>
      </c>
      <c r="D102" s="7">
        <f t="shared" si="24"/>
        <v>84.479999999999919</v>
      </c>
      <c r="E102" s="8">
        <f t="shared" si="17"/>
        <v>102.71999999999989</v>
      </c>
      <c r="F102" s="10">
        <f t="shared" si="25"/>
        <v>-189.28000000000011</v>
      </c>
      <c r="G102" s="10">
        <f t="shared" si="18"/>
        <v>389.27999999999878</v>
      </c>
      <c r="H102" s="11">
        <f t="shared" si="26"/>
        <v>125.47999999999992</v>
      </c>
      <c r="I102" s="11">
        <f t="shared" si="27"/>
        <v>82.853333333331918</v>
      </c>
      <c r="J102" s="5"/>
      <c r="K102" s="6">
        <f t="shared" si="19"/>
        <v>299.99999999999807</v>
      </c>
      <c r="L102" s="7">
        <f t="shared" si="20"/>
        <v>199.99999999999866</v>
      </c>
      <c r="M102" s="8">
        <f t="shared" si="21"/>
        <v>208.33333333333184</v>
      </c>
      <c r="N102" s="5"/>
    </row>
    <row r="103" spans="1:14">
      <c r="A103" s="5">
        <f t="shared" si="28"/>
        <v>21.359999999999978</v>
      </c>
      <c r="B103" s="5">
        <f t="shared" si="22"/>
        <v>2.6400000000000219</v>
      </c>
      <c r="C103" s="6">
        <f t="shared" si="23"/>
        <v>128.15999999999985</v>
      </c>
      <c r="D103" s="7">
        <f t="shared" si="24"/>
        <v>85.439999999999912</v>
      </c>
      <c r="E103" s="8">
        <f t="shared" si="17"/>
        <v>104.15999999999985</v>
      </c>
      <c r="F103" s="10">
        <f t="shared" si="25"/>
        <v>-187.84000000000015</v>
      </c>
      <c r="G103" s="10">
        <f t="shared" si="18"/>
        <v>406.02181818181657</v>
      </c>
      <c r="H103" s="11">
        <f t="shared" si="26"/>
        <v>126.43999999999991</v>
      </c>
      <c r="I103" s="11">
        <f t="shared" si="27"/>
        <v>100.83272727272546</v>
      </c>
      <c r="J103" s="5"/>
      <c r="K103" s="6">
        <f t="shared" si="19"/>
        <v>327.27272727272475</v>
      </c>
      <c r="L103" s="7">
        <f t="shared" si="20"/>
        <v>218.18181818181645</v>
      </c>
      <c r="M103" s="8">
        <f t="shared" si="21"/>
        <v>227.27272727272538</v>
      </c>
      <c r="N103" s="5"/>
    </row>
    <row r="104" spans="1:14">
      <c r="A104" s="5">
        <f t="shared" si="28"/>
        <v>21.599999999999977</v>
      </c>
      <c r="B104" s="5">
        <f t="shared" si="22"/>
        <v>2.4000000000000234</v>
      </c>
      <c r="C104" s="6">
        <f t="shared" si="23"/>
        <v>129.59999999999985</v>
      </c>
      <c r="D104" s="7">
        <f t="shared" si="24"/>
        <v>86.399999999999906</v>
      </c>
      <c r="E104" s="8">
        <f t="shared" si="17"/>
        <v>105.59999999999985</v>
      </c>
      <c r="F104" s="10">
        <f t="shared" si="25"/>
        <v>-186.40000000000015</v>
      </c>
      <c r="G104" s="10">
        <f t="shared" si="18"/>
        <v>426.39999999999782</v>
      </c>
      <c r="H104" s="11">
        <f t="shared" si="26"/>
        <v>127.39999999999991</v>
      </c>
      <c r="I104" s="11">
        <f t="shared" si="27"/>
        <v>122.59999999999762</v>
      </c>
      <c r="J104" s="5"/>
      <c r="K104" s="6">
        <f t="shared" si="19"/>
        <v>359.99999999999665</v>
      </c>
      <c r="L104" s="7">
        <f t="shared" si="20"/>
        <v>239.9999999999977</v>
      </c>
      <c r="M104" s="8">
        <f t="shared" si="21"/>
        <v>249.99999999999753</v>
      </c>
      <c r="N104" s="5"/>
    </row>
    <row r="105" spans="1:14">
      <c r="A105" s="5">
        <f t="shared" si="28"/>
        <v>21.839999999999975</v>
      </c>
      <c r="B105" s="5">
        <f t="shared" si="22"/>
        <v>2.160000000000025</v>
      </c>
      <c r="C105" s="6">
        <f t="shared" si="23"/>
        <v>131.03999999999985</v>
      </c>
      <c r="D105" s="7">
        <f t="shared" si="24"/>
        <v>87.3599999999999</v>
      </c>
      <c r="E105" s="8">
        <f t="shared" si="17"/>
        <v>107.03999999999985</v>
      </c>
      <c r="F105" s="10">
        <f t="shared" si="25"/>
        <v>-184.96000000000015</v>
      </c>
      <c r="G105" s="10">
        <f t="shared" si="18"/>
        <v>451.62666666666382</v>
      </c>
      <c r="H105" s="11">
        <f t="shared" si="26"/>
        <v>128.3599999999999</v>
      </c>
      <c r="I105" s="11">
        <f t="shared" si="27"/>
        <v>149.41777777777475</v>
      </c>
      <c r="J105" s="5"/>
      <c r="K105" s="6">
        <f t="shared" si="19"/>
        <v>399.99999999999557</v>
      </c>
      <c r="L105" s="7">
        <f t="shared" si="20"/>
        <v>266.66666666666367</v>
      </c>
      <c r="M105" s="8">
        <f t="shared" si="21"/>
        <v>277.77777777777465</v>
      </c>
      <c r="N105" s="5"/>
    </row>
    <row r="106" spans="1:14">
      <c r="A106" s="5">
        <f t="shared" si="28"/>
        <v>22.079999999999973</v>
      </c>
      <c r="B106" s="5">
        <f t="shared" si="22"/>
        <v>1.9200000000000266</v>
      </c>
      <c r="C106" s="6">
        <f t="shared" si="23"/>
        <v>132.47999999999985</v>
      </c>
      <c r="D106" s="7">
        <f t="shared" si="24"/>
        <v>88.319999999999894</v>
      </c>
      <c r="E106" s="8">
        <f t="shared" si="17"/>
        <v>108.47999999999985</v>
      </c>
      <c r="F106" s="10">
        <f t="shared" si="25"/>
        <v>-183.52000000000015</v>
      </c>
      <c r="G106" s="10">
        <f t="shared" si="18"/>
        <v>483.51999999999617</v>
      </c>
      <c r="H106" s="11">
        <f t="shared" si="26"/>
        <v>129.31999999999988</v>
      </c>
      <c r="I106" s="11">
        <f t="shared" si="27"/>
        <v>183.17999999999574</v>
      </c>
      <c r="J106" s="5"/>
      <c r="K106" s="6">
        <f t="shared" si="19"/>
        <v>449.99999999999403</v>
      </c>
      <c r="L106" s="7">
        <f t="shared" si="20"/>
        <v>299.99999999999602</v>
      </c>
      <c r="M106" s="8">
        <f t="shared" si="21"/>
        <v>312.49999999999562</v>
      </c>
      <c r="N106" s="5"/>
    </row>
    <row r="107" spans="1:14">
      <c r="A107" s="5">
        <f t="shared" si="28"/>
        <v>22.319999999999972</v>
      </c>
      <c r="B107" s="5">
        <f t="shared" si="22"/>
        <v>1.6800000000000281</v>
      </c>
      <c r="C107" s="6">
        <f t="shared" si="23"/>
        <v>133.91999999999985</v>
      </c>
      <c r="D107" s="7">
        <f t="shared" si="24"/>
        <v>89.279999999999887</v>
      </c>
      <c r="E107" s="8">
        <f t="shared" si="17"/>
        <v>109.91999999999985</v>
      </c>
      <c r="F107" s="10">
        <f t="shared" si="25"/>
        <v>-182.08000000000015</v>
      </c>
      <c r="G107" s="10">
        <f t="shared" si="18"/>
        <v>524.93714285713736</v>
      </c>
      <c r="H107" s="11">
        <f t="shared" si="26"/>
        <v>130.27999999999989</v>
      </c>
      <c r="I107" s="11">
        <f t="shared" si="27"/>
        <v>226.86285714285131</v>
      </c>
      <c r="J107" s="5"/>
      <c r="K107" s="6">
        <f t="shared" si="19"/>
        <v>514.28571428570604</v>
      </c>
      <c r="L107" s="7">
        <f t="shared" si="20"/>
        <v>342.85714285713726</v>
      </c>
      <c r="M107" s="8">
        <f t="shared" si="21"/>
        <v>357.1428571428512</v>
      </c>
      <c r="N107" s="5"/>
    </row>
    <row r="108" spans="1:14">
      <c r="A108" s="5">
        <f t="shared" si="28"/>
        <v>22.55999999999997</v>
      </c>
      <c r="B108" s="5">
        <f t="shared" si="22"/>
        <v>1.4400000000000297</v>
      </c>
      <c r="C108" s="6">
        <f t="shared" si="23"/>
        <v>135.35999999999981</v>
      </c>
      <c r="D108" s="7">
        <f t="shared" si="24"/>
        <v>90.239999999999881</v>
      </c>
      <c r="E108" s="8">
        <f t="shared" si="17"/>
        <v>111.35999999999981</v>
      </c>
      <c r="F108" s="10">
        <f t="shared" si="25"/>
        <v>-180.64000000000019</v>
      </c>
      <c r="G108" s="10">
        <f t="shared" si="18"/>
        <v>580.63999999999214</v>
      </c>
      <c r="H108" s="11">
        <f t="shared" si="26"/>
        <v>131.2399999999999</v>
      </c>
      <c r="I108" s="11">
        <f t="shared" si="27"/>
        <v>285.42666666665815</v>
      </c>
      <c r="J108" s="5"/>
      <c r="K108" s="6">
        <f t="shared" si="19"/>
        <v>599.99999999998795</v>
      </c>
      <c r="L108" s="7">
        <f t="shared" si="20"/>
        <v>399.99999999999193</v>
      </c>
      <c r="M108" s="8">
        <f t="shared" si="21"/>
        <v>416.66666666665805</v>
      </c>
      <c r="N108" s="5"/>
    </row>
    <row r="109" spans="1:14">
      <c r="A109" s="5">
        <f t="shared" si="28"/>
        <v>22.799999999999969</v>
      </c>
      <c r="B109" s="5">
        <f t="shared" si="22"/>
        <v>1.2000000000000313</v>
      </c>
      <c r="C109" s="6">
        <f t="shared" si="23"/>
        <v>136.79999999999981</v>
      </c>
      <c r="D109" s="7">
        <f t="shared" si="24"/>
        <v>91.199999999999875</v>
      </c>
      <c r="E109" s="8">
        <f t="shared" si="17"/>
        <v>112.79999999999981</v>
      </c>
      <c r="F109" s="10">
        <f t="shared" si="25"/>
        <v>-179.20000000000019</v>
      </c>
      <c r="G109" s="10">
        <f t="shared" si="18"/>
        <v>659.19999999998777</v>
      </c>
      <c r="H109" s="11">
        <f t="shared" si="26"/>
        <v>132.19999999999987</v>
      </c>
      <c r="I109" s="11">
        <f t="shared" si="27"/>
        <v>367.79999999998699</v>
      </c>
      <c r="J109" s="5"/>
      <c r="K109" s="6">
        <f t="shared" si="19"/>
        <v>719.99999999998158</v>
      </c>
      <c r="L109" s="7">
        <f t="shared" si="20"/>
        <v>479.99999999998755</v>
      </c>
      <c r="M109" s="8">
        <f t="shared" si="21"/>
        <v>499.99999999998687</v>
      </c>
      <c r="N109" s="5"/>
    </row>
    <row r="110" spans="1:14">
      <c r="A110" s="5">
        <f t="shared" si="28"/>
        <v>23.039999999999967</v>
      </c>
      <c r="B110" s="5">
        <f t="shared" si="22"/>
        <v>0.96000000000003283</v>
      </c>
      <c r="C110" s="6">
        <f t="shared" si="23"/>
        <v>138.23999999999981</v>
      </c>
      <c r="D110" s="7">
        <f t="shared" si="24"/>
        <v>92.159999999999869</v>
      </c>
      <c r="E110" s="8">
        <f t="shared" si="17"/>
        <v>114.23999999999981</v>
      </c>
      <c r="F110" s="10">
        <f t="shared" si="25"/>
        <v>-177.76000000000019</v>
      </c>
      <c r="G110" s="10">
        <f t="shared" ref="G110:G113" si="29">L110-F110</f>
        <v>777.75999999997987</v>
      </c>
      <c r="H110" s="11">
        <f t="shared" si="26"/>
        <v>133.15999999999985</v>
      </c>
      <c r="I110" s="11">
        <f t="shared" si="27"/>
        <v>491.83999999997877</v>
      </c>
      <c r="J110" s="5"/>
      <c r="K110" s="6">
        <f t="shared" si="19"/>
        <v>899.99999999996976</v>
      </c>
      <c r="L110" s="7">
        <f t="shared" si="20"/>
        <v>599.99999999997965</v>
      </c>
      <c r="M110" s="8">
        <f t="shared" si="21"/>
        <v>624.99999999997863</v>
      </c>
      <c r="N110" s="5"/>
    </row>
    <row r="111" spans="1:14">
      <c r="A111" s="5">
        <f t="shared" si="28"/>
        <v>23.279999999999966</v>
      </c>
      <c r="B111" s="5">
        <f t="shared" si="22"/>
        <v>0.72000000000003439</v>
      </c>
      <c r="C111" s="6">
        <f t="shared" si="23"/>
        <v>139.67999999999978</v>
      </c>
      <c r="D111" s="7">
        <f t="shared" si="24"/>
        <v>93.119999999999862</v>
      </c>
      <c r="E111" s="8">
        <f t="shared" si="17"/>
        <v>115.67999999999978</v>
      </c>
      <c r="F111" s="10">
        <f t="shared" si="25"/>
        <v>-176.32000000000022</v>
      </c>
      <c r="G111" s="10">
        <f t="shared" si="29"/>
        <v>976.31999999996219</v>
      </c>
      <c r="H111" s="11">
        <f t="shared" si="26"/>
        <v>134.11999999999986</v>
      </c>
      <c r="I111" s="11">
        <f t="shared" si="27"/>
        <v>699.21333333329358</v>
      </c>
      <c r="J111" s="5"/>
      <c r="K111" s="6">
        <f t="shared" si="19"/>
        <v>1199.9999999999432</v>
      </c>
      <c r="L111" s="7">
        <f t="shared" si="20"/>
        <v>799.99999999996191</v>
      </c>
      <c r="M111" s="8">
        <f t="shared" si="21"/>
        <v>833.33333333329347</v>
      </c>
      <c r="N111" s="5"/>
    </row>
    <row r="112" spans="1:14">
      <c r="A112" s="5">
        <f t="shared" si="28"/>
        <v>23.519999999999964</v>
      </c>
      <c r="B112" s="5">
        <f t="shared" si="22"/>
        <v>0.48000000000003595</v>
      </c>
      <c r="C112" s="6">
        <f t="shared" si="23"/>
        <v>141.11999999999978</v>
      </c>
      <c r="D112" s="7">
        <f t="shared" si="24"/>
        <v>94.079999999999856</v>
      </c>
      <c r="E112" s="8">
        <f t="shared" si="17"/>
        <v>117.11999999999978</v>
      </c>
      <c r="F112" s="10">
        <f t="shared" si="25"/>
        <v>-174.88000000000022</v>
      </c>
      <c r="G112" s="10">
        <f t="shared" si="29"/>
        <v>1374.8799999999105</v>
      </c>
      <c r="H112" s="11">
        <f t="shared" si="26"/>
        <v>135.07999999999987</v>
      </c>
      <c r="I112" s="11">
        <f t="shared" si="27"/>
        <v>1114.9199999999062</v>
      </c>
      <c r="J112" s="5"/>
      <c r="K112" s="6">
        <f t="shared" si="19"/>
        <v>1799.9999999998656</v>
      </c>
      <c r="L112" s="7">
        <f t="shared" si="20"/>
        <v>1199.9999999999102</v>
      </c>
      <c r="M112" s="8">
        <f t="shared" si="21"/>
        <v>1249.9999999999061</v>
      </c>
      <c r="N112" s="5"/>
    </row>
    <row r="113" spans="1:14">
      <c r="A113" s="5">
        <f t="shared" si="28"/>
        <v>23.759999999999962</v>
      </c>
      <c r="B113" s="5">
        <f t="shared" si="22"/>
        <v>0.24000000000003752</v>
      </c>
      <c r="C113" s="6">
        <f t="shared" si="23"/>
        <v>142.55999999999977</v>
      </c>
      <c r="D113" s="7">
        <f t="shared" si="24"/>
        <v>95.03999999999985</v>
      </c>
      <c r="E113" s="8">
        <f t="shared" si="17"/>
        <v>118.55999999999977</v>
      </c>
      <c r="F113" s="10">
        <f t="shared" si="25"/>
        <v>-173.44000000000023</v>
      </c>
      <c r="G113" s="10">
        <f t="shared" si="29"/>
        <v>2573.4399999996253</v>
      </c>
      <c r="H113" s="11">
        <f t="shared" si="26"/>
        <v>136.03999999999985</v>
      </c>
      <c r="I113" s="11">
        <f t="shared" si="27"/>
        <v>2363.9599999996094</v>
      </c>
      <c r="J113" s="5"/>
      <c r="K113" s="6">
        <f t="shared" si="19"/>
        <v>3599.9999999994388</v>
      </c>
      <c r="L113" s="7">
        <f t="shared" si="20"/>
        <v>2399.9999999996253</v>
      </c>
      <c r="M113" s="8">
        <f t="shared" si="21"/>
        <v>2499.9999999996094</v>
      </c>
      <c r="N113" s="5"/>
    </row>
    <row r="114" spans="1:14">
      <c r="A114" s="5">
        <f t="shared" si="28"/>
        <v>23.999999999999961</v>
      </c>
      <c r="B114" s="5">
        <f t="shared" si="22"/>
        <v>3.907985046680551E-14</v>
      </c>
      <c r="C114" s="6">
        <f t="shared" ref="C114:C130" si="30">B$9+B$4*A114</f>
        <v>143.99999999999977</v>
      </c>
      <c r="D114" s="7">
        <f t="shared" ref="D114:D130" si="31">B$9+A114*(B$4-B$8)</f>
        <v>95.999999999999844</v>
      </c>
      <c r="E114" s="8">
        <f t="shared" ref="E114:E130" si="32">C114-K$5</f>
        <v>119.99999999999977</v>
      </c>
      <c r="F114" s="10">
        <f t="shared" ref="F114:F130" si="33">C114-F$11</f>
        <v>-172.00000000000023</v>
      </c>
      <c r="G114" s="10">
        <f t="shared" ref="G114:G130" si="34">L114-F114</f>
        <v>1.4739053325939982E+16</v>
      </c>
      <c r="H114" s="11">
        <f t="shared" ref="H114:H130" si="35">A114*(B$4-B$8)+H$11+B$9</f>
        <v>136.99999999999983</v>
      </c>
      <c r="I114" s="11">
        <f t="shared" ref="I114:I130" si="36">M114-H114</f>
        <v>1.5353180547853828E+16</v>
      </c>
      <c r="J114" s="5"/>
      <c r="K114" s="6">
        <f t="shared" ref="K114:K130" si="37">( EXP(I$4) / (B114)^B$6 )^(1/B$5)</f>
        <v>2.2108579988909716E+16</v>
      </c>
      <c r="L114" s="7">
        <f t="shared" ref="L114:L130" si="38">( EXP(I$5) / B114^B$6 )^(1/B$5)</f>
        <v>1.473905332593981E+16</v>
      </c>
      <c r="M114" s="8">
        <f t="shared" ref="M114:M130" si="39">( EXP(I$6) / B114^B$6 )^(1/B$5)</f>
        <v>1.5353180547853964E+16</v>
      </c>
      <c r="N114" s="5"/>
    </row>
    <row r="115" spans="1:14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5"/>
    </row>
    <row r="116" spans="1:14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5"/>
    </row>
    <row r="117" spans="1:14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5"/>
    </row>
    <row r="118" spans="1:14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5"/>
    </row>
    <row r="119" spans="1:14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5"/>
    </row>
    <row r="120" spans="1:14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5"/>
    </row>
    <row r="121" spans="1:14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5"/>
    </row>
    <row r="122" spans="1:14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5"/>
    </row>
    <row r="123" spans="1:14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5"/>
    </row>
    <row r="124" spans="1:1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5"/>
    </row>
    <row r="125" spans="1:14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5"/>
    </row>
    <row r="126" spans="1:14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5"/>
    </row>
    <row r="127" spans="1:14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5"/>
    </row>
    <row r="128" spans="1:14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5"/>
    </row>
    <row r="129" spans="1:1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5"/>
    </row>
    <row r="130" spans="1:1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5"/>
    </row>
    <row r="131" spans="1:1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5"/>
    </row>
    <row r="132" spans="1:1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5"/>
    </row>
    <row r="133" spans="1:1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5"/>
    </row>
    <row r="134" spans="1:1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5"/>
    </row>
    <row r="135" spans="1: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t="s">
        <v>28</v>
      </c>
    </row>
    <row r="139" spans="1:15">
      <c r="A139" s="5">
        <f>F5</f>
        <v>12</v>
      </c>
      <c r="B139" s="5">
        <f>120-A139</f>
        <v>108</v>
      </c>
      <c r="C139" s="6">
        <f t="shared" ref="C139" si="40">B$9+B$4*A139</f>
        <v>72</v>
      </c>
      <c r="D139" s="7">
        <f t="shared" ref="D139" si="41">B$9+A139*(B$4-B$8)</f>
        <v>48</v>
      </c>
      <c r="E139" s="8">
        <f>C139-K$5</f>
        <v>48</v>
      </c>
      <c r="F139" s="10">
        <f t="shared" ref="F139" si="42">C139-F$11</f>
        <v>-244</v>
      </c>
      <c r="G139" s="10">
        <f>L139-F139</f>
        <v>249.33333333333334</v>
      </c>
      <c r="H139" s="11">
        <f t="shared" ref="H139" si="43">A139*(B$4-B$8)+H$11</f>
        <v>89</v>
      </c>
      <c r="I139" s="11">
        <f t="shared" ref="I139" si="44">M139-H139</f>
        <v>-83.444444444444443</v>
      </c>
      <c r="J139" s="5"/>
      <c r="K139" s="6">
        <f>( EXP(I$4) / (B139)^B$6 )^(1/B$5)</f>
        <v>8.0000000000000036</v>
      </c>
      <c r="L139" s="7">
        <f>( EXP(I$5) / B139^B$6 )^(1/B$5)</f>
        <v>5.3333333333333348</v>
      </c>
      <c r="M139" s="8">
        <f>( EXP(I$6) / B139^B$6 )^(1/B$5)</f>
        <v>5.5555555555555562</v>
      </c>
      <c r="N139" s="5"/>
      <c r="O139">
        <f>M139-L139</f>
        <v>0.22222222222222143</v>
      </c>
    </row>
    <row r="140" spans="1: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140"/>
  <sheetViews>
    <sheetView tabSelected="1" zoomScaleNormal="100" workbookViewId="0">
      <selection activeCell="K8" sqref="K8"/>
    </sheetView>
  </sheetViews>
  <sheetFormatPr defaultRowHeight="15"/>
  <sheetData>
    <row r="2" spans="1:14">
      <c r="A2" t="s">
        <v>29</v>
      </c>
    </row>
    <row r="3" spans="1:14">
      <c r="F3" t="s">
        <v>5</v>
      </c>
      <c r="G3" t="s">
        <v>11</v>
      </c>
      <c r="H3" t="s">
        <v>10</v>
      </c>
      <c r="I3" t="s">
        <v>9</v>
      </c>
      <c r="J3" t="s">
        <v>31</v>
      </c>
      <c r="K3" t="s">
        <v>15</v>
      </c>
    </row>
    <row r="4" spans="1:14">
      <c r="A4" t="s">
        <v>0</v>
      </c>
      <c r="B4">
        <v>10</v>
      </c>
      <c r="E4" t="s">
        <v>8</v>
      </c>
      <c r="F4" s="3">
        <f>B5*B7-B6*B9/B4</f>
        <v>8</v>
      </c>
      <c r="G4" s="3">
        <f>B7-F4</f>
        <v>16</v>
      </c>
      <c r="H4" s="3">
        <f>B4*F4+B9</f>
        <v>80</v>
      </c>
      <c r="I4" s="3">
        <f>B5*LN(H4)+B6*LN(B7-F4)</f>
        <v>3.3090680263844812</v>
      </c>
      <c r="J4" s="3">
        <f>EXP(I4)^3</f>
        <v>20479.999999999985</v>
      </c>
    </row>
    <row r="5" spans="1:14">
      <c r="A5" t="s">
        <v>1</v>
      </c>
      <c r="B5">
        <f>1/3</f>
        <v>0.33333333333333331</v>
      </c>
      <c r="E5" t="s">
        <v>6</v>
      </c>
      <c r="F5" s="2">
        <f>B5*B7-B6*B9/(B4-B8)</f>
        <v>8</v>
      </c>
      <c r="G5" s="2">
        <f>B7-F5</f>
        <v>16</v>
      </c>
      <c r="H5" s="2">
        <f>(B4-B8)*F5+B9</f>
        <v>40</v>
      </c>
      <c r="I5" s="2">
        <f>B5*LN(H5)+B6*LN(B7-F5)</f>
        <v>3.078018966197833</v>
      </c>
      <c r="J5" s="2">
        <f>EXP(I5)^3</f>
        <v>10240.000000000002</v>
      </c>
      <c r="K5" s="2">
        <f>B8*F5</f>
        <v>40</v>
      </c>
      <c r="M5" t="s">
        <v>32</v>
      </c>
      <c r="N5" t="s">
        <v>32</v>
      </c>
    </row>
    <row r="6" spans="1:14">
      <c r="A6" t="s">
        <v>2</v>
      </c>
      <c r="B6">
        <f>1-B5</f>
        <v>0.66666666666666674</v>
      </c>
      <c r="E6" t="s">
        <v>18</v>
      </c>
      <c r="F6" s="4">
        <f>B5*B7-B6*(B9-K5)/B4</f>
        <v>10.666666666666668</v>
      </c>
      <c r="G6" s="4">
        <f>B7-F6</f>
        <v>13.333333333333332</v>
      </c>
      <c r="H6" s="4">
        <f>B4*F6+B9-K5</f>
        <v>66.666666666666686</v>
      </c>
      <c r="I6" s="4">
        <f>B5*LN(H6)+B6*LN(B7-F6)</f>
        <v>3.1267464695905272</v>
      </c>
      <c r="J6" s="4">
        <f>EXP(I6)^3</f>
        <v>11851.851851851865</v>
      </c>
      <c r="M6" t="s">
        <v>32</v>
      </c>
    </row>
    <row r="7" spans="1:14">
      <c r="A7" s="1" t="s">
        <v>3</v>
      </c>
      <c r="B7" s="1">
        <v>24</v>
      </c>
    </row>
    <row r="8" spans="1:14">
      <c r="A8" t="s">
        <v>6</v>
      </c>
      <c r="B8">
        <v>5</v>
      </c>
      <c r="E8" s="14"/>
      <c r="F8" s="14"/>
      <c r="G8" s="14"/>
      <c r="H8" s="14"/>
      <c r="I8" s="14"/>
      <c r="J8" s="14"/>
    </row>
    <row r="9" spans="1:14">
      <c r="A9" t="s">
        <v>7</v>
      </c>
      <c r="B9">
        <v>0</v>
      </c>
      <c r="E9" s="14"/>
      <c r="F9" s="14"/>
      <c r="G9" s="14"/>
      <c r="H9" s="14"/>
      <c r="I9" s="14"/>
      <c r="J9" s="14"/>
    </row>
    <row r="11" spans="1:14">
      <c r="F11" s="14"/>
      <c r="G11" s="14"/>
      <c r="H11" s="14"/>
      <c r="I11" s="14"/>
    </row>
    <row r="12" spans="1:14">
      <c r="C12" t="s">
        <v>16</v>
      </c>
      <c r="F12" s="14"/>
      <c r="G12" s="14"/>
      <c r="H12" s="14"/>
      <c r="I12" s="14"/>
      <c r="K12" t="s">
        <v>12</v>
      </c>
    </row>
    <row r="13" spans="1:14">
      <c r="A13" t="s">
        <v>4</v>
      </c>
      <c r="B13" t="s">
        <v>11</v>
      </c>
      <c r="C13" t="s">
        <v>8</v>
      </c>
      <c r="D13" t="s">
        <v>17</v>
      </c>
      <c r="E13" t="s">
        <v>18</v>
      </c>
      <c r="F13" s="14"/>
      <c r="G13" s="14"/>
      <c r="H13" s="14"/>
      <c r="I13" s="14"/>
      <c r="K13" t="s">
        <v>13</v>
      </c>
      <c r="L13" t="s">
        <v>14</v>
      </c>
      <c r="M13" t="s">
        <v>19</v>
      </c>
    </row>
    <row r="14" spans="1:14">
      <c r="A14" s="5">
        <v>0</v>
      </c>
      <c r="B14" s="5">
        <f>B$7-A14</f>
        <v>24</v>
      </c>
      <c r="C14" s="6">
        <f>B$9+B$4*A14</f>
        <v>0</v>
      </c>
      <c r="D14" s="7">
        <f>B$9+A14*(B$4-B$8)</f>
        <v>0</v>
      </c>
      <c r="E14" s="8">
        <f t="shared" ref="E14:E77" si="0">C14-K$5</f>
        <v>-40</v>
      </c>
      <c r="F14" s="13"/>
      <c r="G14" s="13"/>
      <c r="H14" s="13"/>
      <c r="I14" s="13"/>
      <c r="J14" s="5"/>
      <c r="K14" s="6">
        <f>( EXP(I$4) / (B14)^B$6 )^(1/B$5)</f>
        <v>35.555555555555493</v>
      </c>
      <c r="L14" s="7">
        <f>( EXP(I$5) / B14^B$6 )^(1/B$5)</f>
        <v>17.777777777777764</v>
      </c>
      <c r="M14" s="8">
        <f>( EXP(I$6) / B14^B$6 )^(1/B$5)</f>
        <v>20.576131687242789</v>
      </c>
      <c r="N14" s="5"/>
    </row>
    <row r="15" spans="1:14">
      <c r="A15" s="5">
        <f>A14+B$7/100</f>
        <v>0.24</v>
      </c>
      <c r="B15" s="5">
        <f t="shared" ref="B15:B78" si="1">B$7-A15</f>
        <v>23.76</v>
      </c>
      <c r="C15" s="6">
        <f t="shared" ref="C15:C78" si="2">B$9+B$4*A15</f>
        <v>2.4</v>
      </c>
      <c r="D15" s="7">
        <f t="shared" ref="D15:D78" si="3">B$9+A15*(B$4-B$8)</f>
        <v>1.2</v>
      </c>
      <c r="E15" s="8">
        <f t="shared" si="0"/>
        <v>-37.6</v>
      </c>
      <c r="F15" s="13"/>
      <c r="G15" s="13"/>
      <c r="H15" s="13"/>
      <c r="I15" s="13"/>
      <c r="J15" s="5"/>
      <c r="K15" s="6">
        <f>( EXP(I$4) / (B15)^B$6 )^(1/B$5)</f>
        <v>36.277477354918375</v>
      </c>
      <c r="L15" s="7">
        <f>( EXP(I$5) / B15^B$6 )^(1/B$5)</f>
        <v>18.138738677459205</v>
      </c>
      <c r="M15" s="8">
        <f>( EXP(I$6) / B15^B$6 )^(1/B$5)</f>
        <v>20.993910506318535</v>
      </c>
      <c r="N15" s="5"/>
    </row>
    <row r="16" spans="1:14">
      <c r="A16" s="5">
        <f t="shared" ref="A16:A79" si="4">A15+B$7/100</f>
        <v>0.48</v>
      </c>
      <c r="B16" s="5">
        <f t="shared" si="1"/>
        <v>23.52</v>
      </c>
      <c r="C16" s="6">
        <f t="shared" si="2"/>
        <v>4.8</v>
      </c>
      <c r="D16" s="7">
        <f t="shared" si="3"/>
        <v>2.4</v>
      </c>
      <c r="E16" s="8">
        <f t="shared" si="0"/>
        <v>-35.200000000000003</v>
      </c>
      <c r="F16" s="13"/>
      <c r="G16" s="13"/>
      <c r="H16" s="13"/>
      <c r="I16" s="13"/>
      <c r="J16" s="5"/>
      <c r="K16" s="6">
        <f>( EXP(I$4) / (B16)^B$6 )^(1/B$5)</f>
        <v>37.02161136563462</v>
      </c>
      <c r="L16" s="7">
        <f>( EXP(I$5) / B16^B$6 )^(1/B$5)</f>
        <v>18.51080568281732</v>
      </c>
      <c r="M16" s="8">
        <f>( EXP(I$6) / B16^B$6 )^(1/B$5)</f>
        <v>21.424543614371924</v>
      </c>
      <c r="N16" s="5"/>
    </row>
    <row r="17" spans="1:14">
      <c r="A17" s="5">
        <f t="shared" si="4"/>
        <v>0.72</v>
      </c>
      <c r="B17" s="5">
        <f t="shared" si="1"/>
        <v>23.28</v>
      </c>
      <c r="C17" s="6">
        <f t="shared" si="2"/>
        <v>7.1999999999999993</v>
      </c>
      <c r="D17" s="7">
        <f t="shared" si="3"/>
        <v>3.5999999999999996</v>
      </c>
      <c r="E17" s="8">
        <f t="shared" si="0"/>
        <v>-32.799999999999997</v>
      </c>
      <c r="F17" s="13"/>
      <c r="G17" s="13"/>
      <c r="H17" s="13"/>
      <c r="I17" s="13"/>
      <c r="J17" s="5"/>
      <c r="K17" s="6">
        <f>( EXP(I$4) / (B17)^B$6 )^(1/B$5)</f>
        <v>37.788878260766786</v>
      </c>
      <c r="L17" s="7">
        <f>( EXP(I$5) / B17^B$6 )^(1/B$5)</f>
        <v>18.894439130383407</v>
      </c>
      <c r="M17" s="8">
        <f>( EXP(I$6) / B17^B$6 )^(1/B$5)</f>
        <v>21.86856380831415</v>
      </c>
      <c r="N17" s="5"/>
    </row>
    <row r="18" spans="1:14">
      <c r="A18" s="5">
        <f t="shared" si="4"/>
        <v>0.96</v>
      </c>
      <c r="B18" s="5">
        <f t="shared" si="1"/>
        <v>23.04</v>
      </c>
      <c r="C18" s="6">
        <f t="shared" si="2"/>
        <v>9.6</v>
      </c>
      <c r="D18" s="7">
        <f t="shared" si="3"/>
        <v>4.8</v>
      </c>
      <c r="E18" s="8">
        <f t="shared" si="0"/>
        <v>-30.4</v>
      </c>
      <c r="F18" s="13"/>
      <c r="G18" s="13"/>
      <c r="H18" s="13"/>
      <c r="I18" s="13"/>
      <c r="J18" s="5"/>
      <c r="K18" s="6">
        <f>( EXP(I$4) / (B18)^B$6 )^(1/B$5)</f>
        <v>38.580246913580183</v>
      </c>
      <c r="L18" s="7">
        <f>( EXP(I$5) / B18^B$6 )^(1/B$5)</f>
        <v>19.290123456790113</v>
      </c>
      <c r="M18" s="8">
        <f>( EXP(I$6) / B18^B$6 )^(1/B$5)</f>
        <v>22.326531778692278</v>
      </c>
      <c r="N18" s="5"/>
    </row>
    <row r="19" spans="1:14">
      <c r="A19" s="5">
        <f t="shared" si="4"/>
        <v>1.2</v>
      </c>
      <c r="B19" s="5">
        <f t="shared" si="1"/>
        <v>22.8</v>
      </c>
      <c r="C19" s="6">
        <f t="shared" si="2"/>
        <v>12</v>
      </c>
      <c r="D19" s="7">
        <f t="shared" si="3"/>
        <v>6</v>
      </c>
      <c r="E19" s="8">
        <f t="shared" si="0"/>
        <v>-28</v>
      </c>
      <c r="F19" s="13"/>
      <c r="G19" s="13"/>
      <c r="H19" s="13"/>
      <c r="I19" s="13"/>
      <c r="J19" s="5"/>
      <c r="K19" s="6">
        <f>( EXP(I$4) / (B19)^B$6 )^(1/B$5)</f>
        <v>39.396737457679208</v>
      </c>
      <c r="L19" s="7">
        <f>( EXP(I$5) / B19^B$6 )^(1/B$5)</f>
        <v>19.698368728839625</v>
      </c>
      <c r="M19" s="8">
        <f>( EXP(I$6) / B19^B$6 )^(1/B$5)</f>
        <v>22.799037880601436</v>
      </c>
      <c r="N19" s="5"/>
    </row>
    <row r="20" spans="1:14">
      <c r="A20" s="5">
        <f t="shared" si="4"/>
        <v>1.44</v>
      </c>
      <c r="B20" s="5">
        <f t="shared" si="1"/>
        <v>22.56</v>
      </c>
      <c r="C20" s="6">
        <f t="shared" si="2"/>
        <v>14.399999999999999</v>
      </c>
      <c r="D20" s="7">
        <f t="shared" si="3"/>
        <v>7.1999999999999993</v>
      </c>
      <c r="E20" s="8">
        <f t="shared" si="0"/>
        <v>-25.6</v>
      </c>
      <c r="F20" s="13"/>
      <c r="G20" s="13"/>
      <c r="H20" s="13"/>
      <c r="I20" s="13"/>
      <c r="J20" s="5"/>
      <c r="K20" s="6">
        <f>( EXP(I$4) / (B20)^B$6 )^(1/B$5)</f>
        <v>40.239424576228465</v>
      </c>
      <c r="L20" s="7">
        <f>( EXP(I$5) / B20^B$6 )^(1/B$5)</f>
        <v>20.119712288114254</v>
      </c>
      <c r="M20" s="8">
        <f>( EXP(I$6) / B20^B$6 )^(1/B$5)</f>
        <v>23.286704037169287</v>
      </c>
      <c r="N20" s="5"/>
    </row>
    <row r="21" spans="1:14">
      <c r="A21" s="5">
        <f t="shared" si="4"/>
        <v>1.68</v>
      </c>
      <c r="B21" s="5">
        <f t="shared" si="1"/>
        <v>22.32</v>
      </c>
      <c r="C21" s="6">
        <f t="shared" si="2"/>
        <v>16.8</v>
      </c>
      <c r="D21" s="7">
        <f t="shared" si="3"/>
        <v>8.4</v>
      </c>
      <c r="E21" s="8">
        <f t="shared" si="0"/>
        <v>-23.2</v>
      </c>
      <c r="F21" s="13"/>
      <c r="G21" s="13"/>
      <c r="H21" s="13"/>
      <c r="I21" s="13"/>
      <c r="J21" s="5"/>
      <c r="K21" s="6">
        <f>( EXP(I$4) / (B21)^B$6 )^(1/B$5)</f>
        <v>41.109441040068781</v>
      </c>
      <c r="L21" s="7">
        <f>( EXP(I$5) / B21^B$6 )^(1/B$5)</f>
        <v>20.554720520034412</v>
      </c>
      <c r="M21" s="8">
        <f>( EXP(I$6) / B21^B$6 )^(1/B$5)</f>
        <v>23.790185787076886</v>
      </c>
      <c r="N21" s="5"/>
    </row>
    <row r="22" spans="1:14">
      <c r="A22" s="5">
        <f t="shared" si="4"/>
        <v>1.92</v>
      </c>
      <c r="B22" s="5">
        <f t="shared" si="1"/>
        <v>22.08</v>
      </c>
      <c r="C22" s="6">
        <f t="shared" si="2"/>
        <v>19.2</v>
      </c>
      <c r="D22" s="7">
        <f t="shared" si="3"/>
        <v>9.6</v>
      </c>
      <c r="E22" s="8">
        <f t="shared" si="0"/>
        <v>-20.8</v>
      </c>
      <c r="F22" s="13"/>
      <c r="G22" s="13"/>
      <c r="H22" s="13"/>
      <c r="I22" s="13"/>
      <c r="J22" s="5"/>
      <c r="K22" s="6">
        <f>( EXP(I$4) / (B22)^B$6 )^(1/B$5)</f>
        <v>42.007981516488094</v>
      </c>
      <c r="L22" s="7">
        <f>( EXP(I$5) / B22^B$6 )^(1/B$5)</f>
        <v>21.003990758244061</v>
      </c>
      <c r="M22" s="8">
        <f>( EXP(I$6) / B22^B$6 )^(1/B$5)</f>
        <v>24.310174488708416</v>
      </c>
      <c r="N22" s="5"/>
    </row>
    <row r="23" spans="1:14">
      <c r="A23" s="5">
        <f t="shared" si="4"/>
        <v>2.16</v>
      </c>
      <c r="B23" s="5">
        <f t="shared" si="1"/>
        <v>21.84</v>
      </c>
      <c r="C23" s="6">
        <f t="shared" si="2"/>
        <v>21.6</v>
      </c>
      <c r="D23" s="7">
        <f t="shared" si="3"/>
        <v>10.8</v>
      </c>
      <c r="E23" s="8">
        <f t="shared" si="0"/>
        <v>-18.399999999999999</v>
      </c>
      <c r="F23" s="13"/>
      <c r="G23" s="13"/>
      <c r="H23" s="13"/>
      <c r="I23" s="13"/>
      <c r="J23" s="5"/>
      <c r="K23" s="6">
        <f>( EXP(I$4) / (B23)^B$6 )^(1/B$5)</f>
        <v>42.936306672570339</v>
      </c>
      <c r="L23" s="7">
        <f>( EXP(I$5) / B23^B$6 )^(1/B$5)</f>
        <v>21.468153336285191</v>
      </c>
      <c r="M23" s="8">
        <f>( EXP(I$6) / B23^B$6 )^(1/B$5)</f>
        <v>24.847399694774548</v>
      </c>
      <c r="N23" s="5"/>
    </row>
    <row r="24" spans="1:14">
      <c r="A24" s="5">
        <f t="shared" si="4"/>
        <v>2.4000000000000004</v>
      </c>
      <c r="B24" s="5">
        <f t="shared" si="1"/>
        <v>21.6</v>
      </c>
      <c r="C24" s="6">
        <f t="shared" si="2"/>
        <v>24.000000000000004</v>
      </c>
      <c r="D24" s="7">
        <f t="shared" si="3"/>
        <v>12.000000000000002</v>
      </c>
      <c r="E24" s="8">
        <f t="shared" si="0"/>
        <v>-15.999999999999996</v>
      </c>
      <c r="F24" s="13"/>
      <c r="G24" s="13"/>
      <c r="H24" s="13"/>
      <c r="I24" s="13"/>
      <c r="J24" s="5"/>
      <c r="K24" s="6">
        <f>( EXP(I$4) / (B24)^B$6 )^(1/B$5)</f>
        <v>43.895747599451248</v>
      </c>
      <c r="L24" s="7">
        <f>( EXP(I$5) / B24^B$6 )^(1/B$5)</f>
        <v>21.947873799725645</v>
      </c>
      <c r="M24" s="8">
        <f>( EXP(I$6) / B24^B$6 )^(1/B$5)</f>
        <v>25.402631712645448</v>
      </c>
      <c r="N24" s="5"/>
    </row>
    <row r="25" spans="1:14">
      <c r="A25" s="5">
        <f t="shared" si="4"/>
        <v>2.6400000000000006</v>
      </c>
      <c r="B25" s="5">
        <f t="shared" si="1"/>
        <v>21.36</v>
      </c>
      <c r="C25" s="6">
        <f t="shared" si="2"/>
        <v>26.400000000000006</v>
      </c>
      <c r="D25" s="7">
        <f t="shared" si="3"/>
        <v>13.200000000000003</v>
      </c>
      <c r="E25" s="8">
        <f t="shared" si="0"/>
        <v>-13.599999999999994</v>
      </c>
      <c r="F25" s="13"/>
      <c r="G25" s="13"/>
      <c r="H25" s="13"/>
      <c r="I25" s="13"/>
      <c r="J25" s="5"/>
      <c r="K25" s="6">
        <f>( EXP(I$4) / (B25)^B$6 )^(1/B$5)</f>
        <v>44.887710586485952</v>
      </c>
      <c r="L25" s="7">
        <f>( EXP(I$5) / B25^B$6 )^(1/B$5)</f>
        <v>22.443855293242997</v>
      </c>
      <c r="M25" s="8">
        <f>( EXP(I$6) / B25^B$6 )^(1/B$5)</f>
        <v>25.976684367179416</v>
      </c>
      <c r="N25" s="5"/>
    </row>
    <row r="26" spans="1:14">
      <c r="A26" s="5">
        <f t="shared" si="4"/>
        <v>2.8800000000000008</v>
      </c>
      <c r="B26" s="5">
        <f t="shared" si="1"/>
        <v>21.119999999999997</v>
      </c>
      <c r="C26" s="6">
        <f t="shared" si="2"/>
        <v>28.800000000000008</v>
      </c>
      <c r="D26" s="7">
        <f t="shared" si="3"/>
        <v>14.400000000000004</v>
      </c>
      <c r="E26" s="8">
        <f t="shared" si="0"/>
        <v>-11.199999999999992</v>
      </c>
      <c r="F26" s="13"/>
      <c r="G26" s="13"/>
      <c r="H26" s="13"/>
      <c r="I26" s="13"/>
      <c r="J26" s="5"/>
      <c r="K26" s="6">
        <f>( EXP(I$4) / (B26)^B$6 )^(1/B$5)</f>
        <v>45.913682277318536</v>
      </c>
      <c r="L26" s="7">
        <f>( EXP(I$5) / B26^B$6 )^(1/B$5)</f>
        <v>22.956841138659289</v>
      </c>
      <c r="M26" s="8">
        <f>( EXP(I$6) / B26^B$6 )^(1/B$5)</f>
        <v>26.570417984559381</v>
      </c>
      <c r="N26" s="5"/>
    </row>
    <row r="27" spans="1:14">
      <c r="A27" s="5">
        <f t="shared" si="4"/>
        <v>3.120000000000001</v>
      </c>
      <c r="B27" s="5">
        <f t="shared" si="1"/>
        <v>20.88</v>
      </c>
      <c r="C27" s="6">
        <f t="shared" si="2"/>
        <v>31.20000000000001</v>
      </c>
      <c r="D27" s="7">
        <f t="shared" si="3"/>
        <v>15.600000000000005</v>
      </c>
      <c r="E27" s="8">
        <f t="shared" si="0"/>
        <v>-8.7999999999999901</v>
      </c>
      <c r="F27" s="13"/>
      <c r="G27" s="13"/>
      <c r="H27" s="13"/>
      <c r="I27" s="13"/>
      <c r="J27" s="5"/>
      <c r="K27" s="6">
        <f>( EXP(I$4) / (B27)^B$6 )^(1/B$5)</f>
        <v>46.975235243170147</v>
      </c>
      <c r="L27" s="7">
        <f>( EXP(I$5) / B27^B$6 )^(1/B$5)</f>
        <v>23.487617621585095</v>
      </c>
      <c r="M27" s="8">
        <f>( EXP(I$6) / B27^B$6 )^(1/B$5)</f>
        <v>27.184742617575356</v>
      </c>
      <c r="N27" s="5"/>
    </row>
    <row r="28" spans="1:14">
      <c r="A28" s="5">
        <f t="shared" si="4"/>
        <v>3.3600000000000012</v>
      </c>
      <c r="B28" s="5">
        <f t="shared" si="1"/>
        <v>20.64</v>
      </c>
      <c r="C28" s="6">
        <f t="shared" si="2"/>
        <v>33.600000000000009</v>
      </c>
      <c r="D28" s="7">
        <f t="shared" si="3"/>
        <v>16.800000000000004</v>
      </c>
      <c r="E28" s="8">
        <f t="shared" si="0"/>
        <v>-6.3999999999999915</v>
      </c>
      <c r="F28" s="13"/>
      <c r="G28" s="13"/>
      <c r="H28" s="13"/>
      <c r="I28" s="13"/>
      <c r="J28" s="5"/>
      <c r="K28" s="6">
        <f>( EXP(I$4) / (B28)^B$6 )^(1/B$5)</f>
        <v>48.074034012379002</v>
      </c>
      <c r="L28" s="7">
        <f>( EXP(I$5) / B28^B$6 )^(1/B$5)</f>
        <v>24.037017006189519</v>
      </c>
      <c r="M28" s="8">
        <f>( EXP(I$6) / B28^B$6 )^(1/B$5)</f>
        <v>27.820621534941594</v>
      </c>
      <c r="N28" s="5"/>
    </row>
    <row r="29" spans="1:14">
      <c r="A29" s="5">
        <f t="shared" si="4"/>
        <v>3.6000000000000014</v>
      </c>
      <c r="B29" s="5">
        <f t="shared" si="1"/>
        <v>20.399999999999999</v>
      </c>
      <c r="C29" s="6">
        <f t="shared" si="2"/>
        <v>36.000000000000014</v>
      </c>
      <c r="D29" s="7">
        <f t="shared" si="3"/>
        <v>18.000000000000007</v>
      </c>
      <c r="E29" s="8">
        <f t="shared" si="0"/>
        <v>-3.9999999999999858</v>
      </c>
      <c r="F29" s="13"/>
      <c r="G29" s="13"/>
      <c r="H29" s="13"/>
      <c r="I29" s="13"/>
      <c r="J29" s="5"/>
      <c r="K29" s="6">
        <f>( EXP(I$4) / (B29)^B$6 )^(1/B$5)</f>
        <v>49.211841599384805</v>
      </c>
      <c r="L29" s="7">
        <f>( EXP(I$5) / B29^B$6 )^(1/B$5)</f>
        <v>24.605920799692427</v>
      </c>
      <c r="M29" s="8">
        <f>( EXP(I$6) / B29^B$6 )^(1/B$5)</f>
        <v>28.47907499964403</v>
      </c>
      <c r="N29" s="5"/>
    </row>
    <row r="30" spans="1:14">
      <c r="A30" s="5">
        <f t="shared" si="4"/>
        <v>3.8400000000000016</v>
      </c>
      <c r="B30" s="5">
        <f t="shared" si="1"/>
        <v>20.159999999999997</v>
      </c>
      <c r="C30" s="6">
        <f t="shared" si="2"/>
        <v>38.40000000000002</v>
      </c>
      <c r="D30" s="7">
        <f t="shared" si="3"/>
        <v>19.20000000000001</v>
      </c>
      <c r="E30" s="8">
        <f t="shared" si="0"/>
        <v>-1.5999999999999801</v>
      </c>
      <c r="F30" s="13"/>
      <c r="G30" s="13"/>
      <c r="H30" s="13"/>
      <c r="I30" s="13"/>
      <c r="J30" s="5"/>
      <c r="K30" s="6">
        <f>( EXP(I$4) / (B30)^B$6 )^(1/B$5)</f>
        <v>50.390526581002668</v>
      </c>
      <c r="L30" s="7">
        <f>( EXP(I$5) / B30^B$6 )^(1/B$5)</f>
        <v>25.195263290501366</v>
      </c>
      <c r="M30" s="8">
        <f>( EXP(I$6) / B30^B$6 )^(1/B$5)</f>
        <v>29.161184364006228</v>
      </c>
      <c r="N30" s="5"/>
    </row>
    <row r="31" spans="1:14">
      <c r="A31" s="5">
        <f t="shared" si="4"/>
        <v>4.0800000000000018</v>
      </c>
      <c r="B31" s="5">
        <f t="shared" si="1"/>
        <v>19.919999999999998</v>
      </c>
      <c r="C31" s="6">
        <f t="shared" si="2"/>
        <v>40.800000000000018</v>
      </c>
      <c r="D31" s="7">
        <f t="shared" si="3"/>
        <v>20.400000000000009</v>
      </c>
      <c r="E31" s="8">
        <f t="shared" si="0"/>
        <v>0.80000000000001847</v>
      </c>
      <c r="F31" s="13"/>
      <c r="G31" s="13"/>
      <c r="H31" s="13"/>
      <c r="I31" s="13"/>
      <c r="J31" s="5"/>
      <c r="K31" s="6">
        <f>( EXP(I$4) / (B31)^B$6 )^(1/B$5)</f>
        <v>51.612070773051954</v>
      </c>
      <c r="L31" s="7">
        <f>( EXP(I$5) / B31^B$6 )^(1/B$5)</f>
        <v>25.806035386526002</v>
      </c>
      <c r="M31" s="8">
        <f>( EXP(I$6) / B31^B$6 )^(1/B$5)</f>
        <v>29.868096512182902</v>
      </c>
      <c r="N31" s="5"/>
    </row>
    <row r="32" spans="1:14">
      <c r="A32" s="5">
        <f t="shared" si="4"/>
        <v>4.3200000000000021</v>
      </c>
      <c r="B32" s="5">
        <f t="shared" si="1"/>
        <v>19.68</v>
      </c>
      <c r="C32" s="6">
        <f t="shared" si="2"/>
        <v>43.200000000000017</v>
      </c>
      <c r="D32" s="7">
        <f t="shared" si="3"/>
        <v>21.600000000000009</v>
      </c>
      <c r="E32" s="8">
        <f t="shared" si="0"/>
        <v>3.2000000000000171</v>
      </c>
      <c r="F32" s="13"/>
      <c r="G32" s="13"/>
      <c r="H32" s="13"/>
      <c r="I32" s="13"/>
      <c r="J32" s="5"/>
      <c r="K32" s="6">
        <f>( EXP(I$4) / (B32)^B$6 )^(1/B$5)</f>
        <v>52.878577566263388</v>
      </c>
      <c r="L32" s="7">
        <f>( EXP(I$5) / B32^B$6 )^(1/B$5)</f>
        <v>26.439288783131715</v>
      </c>
      <c r="M32" s="8">
        <f>( EXP(I$6) / B32^B$6 )^(1/B$5)</f>
        <v>30.601028684180257</v>
      </c>
      <c r="N32" s="5"/>
    </row>
    <row r="33" spans="1:14">
      <c r="A33" s="5">
        <f t="shared" si="4"/>
        <v>4.5600000000000023</v>
      </c>
      <c r="B33" s="5">
        <f t="shared" si="1"/>
        <v>19.439999999999998</v>
      </c>
      <c r="C33" s="6">
        <f t="shared" si="2"/>
        <v>45.600000000000023</v>
      </c>
      <c r="D33" s="7">
        <f t="shared" si="3"/>
        <v>22.800000000000011</v>
      </c>
      <c r="E33" s="8">
        <f t="shared" si="0"/>
        <v>5.6000000000000227</v>
      </c>
      <c r="F33" s="13"/>
      <c r="G33" s="13"/>
      <c r="H33" s="13"/>
      <c r="I33" s="13"/>
      <c r="J33" s="5"/>
      <c r="K33" s="6">
        <f>( EXP(I$4) / (B33)^B$6 )^(1/B$5)</f>
        <v>54.192280986976833</v>
      </c>
      <c r="L33" s="7">
        <f>( EXP(I$5) / B33^B$6 )^(1/B$5)</f>
        <v>27.096140493488434</v>
      </c>
      <c r="M33" s="8">
        <f>( EXP(I$6) / B33^B$6 )^(1/B$5)</f>
        <v>31.361273719315349</v>
      </c>
      <c r="N33" s="5"/>
    </row>
    <row r="34" spans="1:14">
      <c r="A34" s="5">
        <f t="shared" si="4"/>
        <v>4.8000000000000025</v>
      </c>
      <c r="B34" s="5">
        <f t="shared" si="1"/>
        <v>19.199999999999996</v>
      </c>
      <c r="C34" s="6">
        <f t="shared" si="2"/>
        <v>48.000000000000028</v>
      </c>
      <c r="D34" s="7">
        <f t="shared" si="3"/>
        <v>24.000000000000014</v>
      </c>
      <c r="E34" s="8">
        <f t="shared" si="0"/>
        <v>8.0000000000000284</v>
      </c>
      <c r="F34" s="13"/>
      <c r="G34" s="13"/>
      <c r="H34" s="13"/>
      <c r="I34" s="13"/>
      <c r="J34" s="5"/>
      <c r="K34" s="6">
        <f>( EXP(I$4) / (B34)^B$6 )^(1/B$5)</f>
        <v>55.555555555555536</v>
      </c>
      <c r="L34" s="7">
        <f>( EXP(I$5) / B34^B$6 )^(1/B$5)</f>
        <v>27.777777777777789</v>
      </c>
      <c r="M34" s="8">
        <f>( EXP(I$6) / B34^B$6 )^(1/B$5)</f>
        <v>32.150205761316919</v>
      </c>
      <c r="N34" s="5"/>
    </row>
    <row r="35" spans="1:14">
      <c r="A35" s="5">
        <f t="shared" si="4"/>
        <v>5.0400000000000027</v>
      </c>
      <c r="B35" s="5">
        <f t="shared" si="1"/>
        <v>18.959999999999997</v>
      </c>
      <c r="C35" s="6">
        <f t="shared" si="2"/>
        <v>50.400000000000027</v>
      </c>
      <c r="D35" s="7">
        <f t="shared" si="3"/>
        <v>25.200000000000014</v>
      </c>
      <c r="E35" s="8">
        <f t="shared" si="0"/>
        <v>10.400000000000027</v>
      </c>
      <c r="F35" s="13"/>
      <c r="G35" s="13"/>
      <c r="H35" s="13"/>
      <c r="I35" s="13"/>
      <c r="J35" s="5"/>
      <c r="K35" s="6">
        <f>( EXP(I$4) / (B35)^B$6 )^(1/B$5)</f>
        <v>56.970927023803128</v>
      </c>
      <c r="L35" s="7">
        <f>( EXP(I$5) / B35^B$6 )^(1/B$5)</f>
        <v>28.485463511901585</v>
      </c>
      <c r="M35" s="8">
        <f>( EXP(I$6) / B35^B$6 )^(1/B$5)</f>
        <v>32.969286472108351</v>
      </c>
      <c r="N35" s="5"/>
    </row>
    <row r="36" spans="1:14">
      <c r="A36" s="5">
        <f t="shared" si="4"/>
        <v>5.2800000000000029</v>
      </c>
      <c r="B36" s="5">
        <f t="shared" si="1"/>
        <v>18.72</v>
      </c>
      <c r="C36" s="6">
        <f t="shared" si="2"/>
        <v>52.800000000000026</v>
      </c>
      <c r="D36" s="7">
        <f t="shared" si="3"/>
        <v>26.400000000000013</v>
      </c>
      <c r="E36" s="8">
        <f t="shared" si="0"/>
        <v>12.800000000000026</v>
      </c>
      <c r="F36" s="13"/>
      <c r="G36" s="13"/>
      <c r="H36" s="13"/>
      <c r="I36" s="13"/>
      <c r="J36" s="5"/>
      <c r="K36" s="6">
        <f>( EXP(I$4) / (B36)^B$6 )^(1/B$5)</f>
        <v>58.44108408210964</v>
      </c>
      <c r="L36" s="7">
        <f>( EXP(I$5) / B36^B$6 )^(1/B$5)</f>
        <v>29.220542041054841</v>
      </c>
      <c r="M36" s="8">
        <f>( EXP(I$6) / B36^B$6 )^(1/B$5)</f>
        <v>33.820071806776468</v>
      </c>
      <c r="N36" s="5"/>
    </row>
    <row r="37" spans="1:14">
      <c r="A37" s="5">
        <f t="shared" si="4"/>
        <v>5.5200000000000031</v>
      </c>
      <c r="B37" s="5">
        <f t="shared" si="1"/>
        <v>18.479999999999997</v>
      </c>
      <c r="C37" s="6">
        <f t="shared" si="2"/>
        <v>55.200000000000031</v>
      </c>
      <c r="D37" s="7">
        <f t="shared" si="3"/>
        <v>27.600000000000016</v>
      </c>
      <c r="E37" s="8">
        <f t="shared" si="0"/>
        <v>15.200000000000031</v>
      </c>
      <c r="F37" s="13"/>
      <c r="G37" s="13"/>
      <c r="H37" s="13"/>
      <c r="I37" s="13"/>
      <c r="J37" s="5"/>
      <c r="K37" s="6">
        <f>( EXP(I$4) / (B37)^B$6 )^(1/B$5)</f>
        <v>59.968891137722245</v>
      </c>
      <c r="L37" s="7">
        <f>( EXP(I$5) / B37^B$6 )^(1/B$5)</f>
        <v>29.984445568861155</v>
      </c>
      <c r="M37" s="8">
        <f>( EXP(I$6) / B37^B$6 )^(1/B$5)</f>
        <v>34.704219408404136</v>
      </c>
      <c r="N37" s="5"/>
    </row>
    <row r="38" spans="1:14">
      <c r="A38" s="5">
        <f t="shared" si="4"/>
        <v>5.7600000000000033</v>
      </c>
      <c r="B38" s="5">
        <f t="shared" si="1"/>
        <v>18.239999999999995</v>
      </c>
      <c r="C38" s="6">
        <f t="shared" si="2"/>
        <v>57.600000000000037</v>
      </c>
      <c r="D38" s="7">
        <f t="shared" si="3"/>
        <v>28.800000000000018</v>
      </c>
      <c r="E38" s="8">
        <f t="shared" si="0"/>
        <v>17.600000000000037</v>
      </c>
      <c r="F38" s="13"/>
      <c r="G38" s="13"/>
      <c r="H38" s="13"/>
      <c r="I38" s="13"/>
      <c r="J38" s="5"/>
      <c r="K38" s="6">
        <f>( EXP(I$4) / (B38)^B$6 )^(1/B$5)</f>
        <v>61.557402277623844</v>
      </c>
      <c r="L38" s="7">
        <f>( EXP(I$5) / B38^B$6 )^(1/B$5)</f>
        <v>30.778701138811936</v>
      </c>
      <c r="M38" s="8">
        <f>( EXP(I$6) / B38^B$6 )^(1/B$5)</f>
        <v>35.623496688439779</v>
      </c>
      <c r="N38" s="5"/>
    </row>
    <row r="39" spans="1:14">
      <c r="A39" s="5">
        <f t="shared" si="4"/>
        <v>6.0000000000000036</v>
      </c>
      <c r="B39" s="5">
        <f t="shared" si="1"/>
        <v>17.999999999999996</v>
      </c>
      <c r="C39" s="6">
        <f t="shared" si="2"/>
        <v>60.000000000000036</v>
      </c>
      <c r="D39" s="7">
        <f t="shared" si="3"/>
        <v>30.000000000000018</v>
      </c>
      <c r="E39" s="8">
        <f t="shared" si="0"/>
        <v>20.000000000000036</v>
      </c>
      <c r="F39" s="13"/>
      <c r="G39" s="13"/>
      <c r="H39" s="13"/>
      <c r="I39" s="13"/>
      <c r="J39" s="5"/>
      <c r="K39" s="6">
        <f>( EXP(I$4) / (B39)^B$6 )^(1/B$5)</f>
        <v>63.209876543209823</v>
      </c>
      <c r="L39" s="7">
        <f>( EXP(I$5) / B39^B$6 )^(1/B$5)</f>
        <v>31.604938271604933</v>
      </c>
      <c r="M39" s="8">
        <f>( EXP(I$6) / B39^B$6 )^(1/B$5)</f>
        <v>36.579789666209457</v>
      </c>
      <c r="N39" s="5"/>
    </row>
    <row r="40" spans="1:14">
      <c r="A40" s="5">
        <f t="shared" si="4"/>
        <v>6.2400000000000038</v>
      </c>
      <c r="B40" s="5">
        <f t="shared" si="1"/>
        <v>17.759999999999998</v>
      </c>
      <c r="C40" s="6">
        <f t="shared" si="2"/>
        <v>62.400000000000034</v>
      </c>
      <c r="D40" s="7">
        <f t="shared" si="3"/>
        <v>31.200000000000017</v>
      </c>
      <c r="E40" s="8">
        <f t="shared" si="0"/>
        <v>22.400000000000034</v>
      </c>
      <c r="F40" s="13"/>
      <c r="G40" s="13"/>
      <c r="H40" s="13"/>
      <c r="I40" s="13"/>
      <c r="J40" s="5"/>
      <c r="K40" s="6">
        <f>( EXP(I$4) / (B40)^B$6 )^(1/B$5)</f>
        <v>64.929794659524333</v>
      </c>
      <c r="L40" s="7">
        <f>( EXP(I$5) / B40^B$6 )^(1/B$5)</f>
        <v>32.464897329762188</v>
      </c>
      <c r="M40" s="8">
        <f>( EXP(I$6) / B40^B$6 )^(1/B$5)</f>
        <v>37.575112650187748</v>
      </c>
      <c r="N40" s="5"/>
    </row>
    <row r="41" spans="1:14">
      <c r="A41" s="5">
        <f t="shared" si="4"/>
        <v>6.480000000000004</v>
      </c>
      <c r="B41" s="5">
        <f t="shared" si="1"/>
        <v>17.519999999999996</v>
      </c>
      <c r="C41" s="6">
        <f t="shared" si="2"/>
        <v>64.80000000000004</v>
      </c>
      <c r="D41" s="7">
        <f t="shared" si="3"/>
        <v>32.40000000000002</v>
      </c>
      <c r="E41" s="8">
        <f t="shared" si="0"/>
        <v>24.80000000000004</v>
      </c>
      <c r="F41" s="13"/>
      <c r="G41" s="13"/>
      <c r="H41" s="13"/>
      <c r="I41" s="13"/>
      <c r="J41" s="5"/>
      <c r="K41" s="6">
        <f>( EXP(I$4) / (B41)^B$6 )^(1/B$5)</f>
        <v>66.720877379537498</v>
      </c>
      <c r="L41" s="7">
        <f>( EXP(I$5) / B41^B$6 )^(1/B$5)</f>
        <v>33.360438689768777</v>
      </c>
      <c r="M41" s="8">
        <f>( EXP(I$6) / B41^B$6 )^(1/B$5)</f>
        <v>38.611618853899074</v>
      </c>
      <c r="N41" s="5"/>
    </row>
    <row r="42" spans="1:14">
      <c r="A42" s="5">
        <f t="shared" si="4"/>
        <v>6.7200000000000042</v>
      </c>
      <c r="B42" s="5">
        <f t="shared" si="1"/>
        <v>17.279999999999994</v>
      </c>
      <c r="C42" s="6">
        <f t="shared" si="2"/>
        <v>67.200000000000045</v>
      </c>
      <c r="D42" s="7">
        <f t="shared" si="3"/>
        <v>33.600000000000023</v>
      </c>
      <c r="E42" s="8">
        <f t="shared" si="0"/>
        <v>27.200000000000045</v>
      </c>
      <c r="F42" s="13"/>
      <c r="G42" s="13"/>
      <c r="H42" s="13"/>
      <c r="I42" s="13"/>
      <c r="J42" s="5"/>
      <c r="K42" s="6">
        <f>( EXP(I$4) / (B42)^B$6 )^(1/B$5)</f>
        <v>68.587105624142623</v>
      </c>
      <c r="L42" s="7">
        <f>( EXP(I$5) / B42^B$6 )^(1/B$5)</f>
        <v>34.29355281207134</v>
      </c>
      <c r="M42" s="8">
        <f>( EXP(I$6) / B42^B$6 )^(1/B$5)</f>
        <v>39.691612051008526</v>
      </c>
      <c r="N42" s="5"/>
    </row>
    <row r="43" spans="1:14">
      <c r="A43" s="5">
        <f t="shared" si="4"/>
        <v>6.9600000000000044</v>
      </c>
      <c r="B43" s="5">
        <f t="shared" si="1"/>
        <v>17.039999999999996</v>
      </c>
      <c r="C43" s="6">
        <f t="shared" si="2"/>
        <v>69.600000000000051</v>
      </c>
      <c r="D43" s="7">
        <f t="shared" si="3"/>
        <v>34.800000000000026</v>
      </c>
      <c r="E43" s="8">
        <f t="shared" si="0"/>
        <v>29.600000000000051</v>
      </c>
      <c r="F43" s="13"/>
      <c r="G43" s="13"/>
      <c r="H43" s="13"/>
      <c r="I43" s="13"/>
      <c r="J43" s="5"/>
      <c r="K43" s="6">
        <f>( EXP(I$4) / (B43)^B$6 )^(1/B$5)</f>
        <v>70.532742621613821</v>
      </c>
      <c r="L43" s="7">
        <f>( EXP(I$5) / B43^B$6 )^(1/B$5)</f>
        <v>35.266371310806939</v>
      </c>
      <c r="M43" s="8">
        <f>( EXP(I$6) / B43^B$6 )^(1/B$5)</f>
        <v>40.817559387508055</v>
      </c>
      <c r="N43" s="5"/>
    </row>
    <row r="44" spans="1:14">
      <c r="A44" s="5">
        <f t="shared" si="4"/>
        <v>7.2000000000000046</v>
      </c>
      <c r="B44" s="5">
        <f t="shared" si="1"/>
        <v>16.799999999999997</v>
      </c>
      <c r="C44" s="6">
        <f t="shared" si="2"/>
        <v>72.000000000000043</v>
      </c>
      <c r="D44" s="7">
        <f t="shared" si="3"/>
        <v>36.000000000000021</v>
      </c>
      <c r="E44" s="8">
        <f t="shared" si="0"/>
        <v>32.000000000000043</v>
      </c>
      <c r="F44" s="13"/>
      <c r="G44" s="13"/>
      <c r="H44" s="13"/>
      <c r="I44" s="13"/>
      <c r="J44" s="5"/>
      <c r="K44" s="6">
        <f>( EXP(I$4) / (B44)^B$6 )^(1/B$5)</f>
        <v>72.562358276643934</v>
      </c>
      <c r="L44" s="7">
        <f>( EXP(I$5) / B44^B$6 )^(1/B$5)</f>
        <v>36.281179138321995</v>
      </c>
      <c r="M44" s="8">
        <f>( EXP(I$6) / B44^B$6 )^(1/B$5)</f>
        <v>41.992105484169002</v>
      </c>
      <c r="N44" s="5"/>
    </row>
    <row r="45" spans="1:14">
      <c r="A45" s="5">
        <f t="shared" si="4"/>
        <v>7.4400000000000048</v>
      </c>
      <c r="B45" s="5">
        <f t="shared" si="1"/>
        <v>16.559999999999995</v>
      </c>
      <c r="C45" s="6">
        <f t="shared" si="2"/>
        <v>74.400000000000048</v>
      </c>
      <c r="D45" s="7">
        <f t="shared" si="3"/>
        <v>37.200000000000024</v>
      </c>
      <c r="E45" s="8">
        <f t="shared" si="0"/>
        <v>34.400000000000048</v>
      </c>
      <c r="F45" s="13"/>
      <c r="G45" s="13"/>
      <c r="H45" s="13"/>
      <c r="I45" s="13"/>
      <c r="J45" s="5"/>
      <c r="K45" s="6">
        <f>( EXP(I$4) / (B45)^B$6 )^(1/B$5)</f>
        <v>74.680856029312196</v>
      </c>
      <c r="L45" s="7">
        <f>( EXP(I$5) / B45^B$6 )^(1/B$5)</f>
        <v>37.340428014656126</v>
      </c>
      <c r="M45" s="8">
        <f>( EXP(I$6) / B45^B$6 )^(1/B$5)</f>
        <v>43.218087979926104</v>
      </c>
      <c r="N45" s="5"/>
    </row>
    <row r="46" spans="1:14">
      <c r="A46" s="5">
        <f t="shared" si="4"/>
        <v>7.680000000000005</v>
      </c>
      <c r="B46" s="5">
        <f t="shared" si="1"/>
        <v>16.319999999999993</v>
      </c>
      <c r="C46" s="6">
        <f t="shared" si="2"/>
        <v>76.800000000000054</v>
      </c>
      <c r="D46" s="7">
        <f t="shared" si="3"/>
        <v>38.400000000000027</v>
      </c>
      <c r="E46" s="8">
        <f t="shared" si="0"/>
        <v>36.800000000000054</v>
      </c>
      <c r="F46" s="13"/>
      <c r="G46" s="13"/>
      <c r="H46" s="13"/>
      <c r="I46" s="13"/>
      <c r="J46" s="5"/>
      <c r="K46" s="6">
        <f>( EXP(I$4) / (B46)^B$6 )^(1/B$5)</f>
        <v>76.893502499038803</v>
      </c>
      <c r="L46" s="7">
        <f>( EXP(I$5) / B46^B$6 )^(1/B$5)</f>
        <v>38.446751249519437</v>
      </c>
      <c r="M46" s="8">
        <f>( EXP(I$6) / B46^B$6 )^(1/B$5)</f>
        <v>44.498554686943827</v>
      </c>
      <c r="N46" s="5"/>
    </row>
    <row r="47" spans="1:14">
      <c r="A47" s="5">
        <f t="shared" si="4"/>
        <v>7.9200000000000053</v>
      </c>
      <c r="B47" s="5">
        <f t="shared" si="1"/>
        <v>16.079999999999995</v>
      </c>
      <c r="C47" s="6">
        <f t="shared" si="2"/>
        <v>79.200000000000045</v>
      </c>
      <c r="D47" s="7">
        <f t="shared" si="3"/>
        <v>39.600000000000023</v>
      </c>
      <c r="E47" s="8">
        <f t="shared" si="0"/>
        <v>39.200000000000045</v>
      </c>
      <c r="F47" s="13"/>
      <c r="G47" s="13"/>
      <c r="H47" s="13"/>
      <c r="I47" s="13"/>
      <c r="J47" s="5"/>
      <c r="K47" s="6">
        <f>( EXP(I$4) / (B47)^B$6 )^(1/B$5)</f>
        <v>79.20596024850866</v>
      </c>
      <c r="L47" s="7">
        <f>( EXP(I$5) / B47^B$6 )^(1/B$5)</f>
        <v>39.602980124254358</v>
      </c>
      <c r="M47" s="8">
        <f>( EXP(I$6) / B47^B$6 )^(1/B$5)</f>
        <v>45.836782551220359</v>
      </c>
      <c r="N47" s="5"/>
    </row>
    <row r="48" spans="1:14">
      <c r="A48" s="5">
        <f t="shared" si="4"/>
        <v>8.1600000000000055</v>
      </c>
      <c r="B48" s="5">
        <f t="shared" si="1"/>
        <v>15.839999999999995</v>
      </c>
      <c r="C48" s="6">
        <f t="shared" si="2"/>
        <v>81.600000000000051</v>
      </c>
      <c r="D48" s="7">
        <f t="shared" si="3"/>
        <v>40.800000000000026</v>
      </c>
      <c r="E48" s="8">
        <f t="shared" si="0"/>
        <v>41.600000000000051</v>
      </c>
      <c r="F48" s="13"/>
      <c r="G48" s="13"/>
      <c r="H48" s="13"/>
      <c r="I48" s="13"/>
      <c r="J48" s="5"/>
      <c r="K48" s="6">
        <f>( EXP(I$4) / (B48)^B$6 )^(1/B$5)</f>
        <v>81.624324048566422</v>
      </c>
      <c r="L48" s="7">
        <f>( EXP(I$5) / B48^B$6 )^(1/B$5)</f>
        <v>40.812162024283232</v>
      </c>
      <c r="M48" s="8">
        <f>( EXP(I$6) / B48^B$6 )^(1/B$5)</f>
        <v>47.236298639216741</v>
      </c>
      <c r="N48" s="5"/>
    </row>
    <row r="49" spans="1:14">
      <c r="A49" s="5">
        <f t="shared" si="4"/>
        <v>8.4000000000000057</v>
      </c>
      <c r="B49" s="5">
        <f t="shared" si="1"/>
        <v>15.599999999999994</v>
      </c>
      <c r="C49" s="6">
        <f t="shared" si="2"/>
        <v>84.000000000000057</v>
      </c>
      <c r="D49" s="7">
        <f t="shared" si="3"/>
        <v>42.000000000000028</v>
      </c>
      <c r="E49" s="8">
        <f t="shared" si="0"/>
        <v>44.000000000000057</v>
      </c>
      <c r="F49" s="13"/>
      <c r="G49" s="13"/>
      <c r="H49" s="13"/>
      <c r="I49" s="13"/>
      <c r="J49" s="5"/>
      <c r="K49" s="6">
        <f>( EXP(I$4) / (B49)^B$6 )^(1/B$5)</f>
        <v>84.15516107823791</v>
      </c>
      <c r="L49" s="7">
        <f>( EXP(I$5) / B49^B$6 )^(1/B$5)</f>
        <v>42.077580539118991</v>
      </c>
      <c r="M49" s="8">
        <f>( EXP(I$6) / B49^B$6 )^(1/B$5)</f>
        <v>48.70090340175814</v>
      </c>
      <c r="N49" s="5"/>
    </row>
    <row r="50" spans="1:14">
      <c r="A50" s="5">
        <f t="shared" si="4"/>
        <v>8.6400000000000059</v>
      </c>
      <c r="B50" s="5">
        <f t="shared" si="1"/>
        <v>15.359999999999994</v>
      </c>
      <c r="C50" s="6">
        <f t="shared" si="2"/>
        <v>86.400000000000063</v>
      </c>
      <c r="D50" s="7">
        <f t="shared" si="3"/>
        <v>43.200000000000031</v>
      </c>
      <c r="E50" s="8">
        <f t="shared" si="0"/>
        <v>46.400000000000063</v>
      </c>
      <c r="F50" s="13"/>
      <c r="G50" s="13"/>
      <c r="H50" s="13"/>
      <c r="I50" s="13"/>
      <c r="J50" s="5"/>
      <c r="K50" s="6">
        <f>( EXP(I$4) / (B50)^B$6 )^(1/B$5)</f>
        <v>86.805555555555515</v>
      </c>
      <c r="L50" s="7">
        <f>( EXP(I$5) / B50^B$6 )^(1/B$5)</f>
        <v>43.402777777777779</v>
      </c>
      <c r="M50" s="8">
        <f>( EXP(I$6) / B50^B$6 )^(1/B$5)</f>
        <v>50.234696502057652</v>
      </c>
      <c r="N50" s="5"/>
    </row>
    <row r="51" spans="1:14">
      <c r="A51" s="5">
        <f t="shared" si="4"/>
        <v>8.8800000000000061</v>
      </c>
      <c r="B51" s="5">
        <f t="shared" si="1"/>
        <v>15.119999999999994</v>
      </c>
      <c r="C51" s="6">
        <f t="shared" si="2"/>
        <v>88.800000000000068</v>
      </c>
      <c r="D51" s="7">
        <f t="shared" si="3"/>
        <v>44.400000000000034</v>
      </c>
      <c r="E51" s="8">
        <f t="shared" si="0"/>
        <v>48.800000000000068</v>
      </c>
      <c r="F51" s="13"/>
      <c r="G51" s="13"/>
      <c r="H51" s="13"/>
      <c r="I51" s="13"/>
      <c r="J51" s="5"/>
      <c r="K51" s="6">
        <f>( EXP(I$4) / (B51)^B$6 )^(1/B$5)</f>
        <v>89.583158366227124</v>
      </c>
      <c r="L51" s="7">
        <f>( EXP(I$5) / B51^B$6 )^(1/B$5)</f>
        <v>44.791579183113598</v>
      </c>
      <c r="M51" s="8">
        <f>( EXP(I$6) / B51^B$6 )^(1/B$5)</f>
        <v>51.842105536011154</v>
      </c>
      <c r="N51" s="5"/>
    </row>
    <row r="52" spans="1:14">
      <c r="A52" s="5">
        <f t="shared" si="4"/>
        <v>9.1200000000000063</v>
      </c>
      <c r="B52" s="5">
        <f t="shared" si="1"/>
        <v>14.879999999999994</v>
      </c>
      <c r="C52" s="6">
        <f t="shared" si="2"/>
        <v>91.20000000000006</v>
      </c>
      <c r="D52" s="7">
        <f t="shared" si="3"/>
        <v>45.60000000000003</v>
      </c>
      <c r="E52" s="8">
        <f t="shared" si="0"/>
        <v>51.20000000000006</v>
      </c>
      <c r="F52" s="13"/>
      <c r="G52" s="13"/>
      <c r="H52" s="13"/>
      <c r="I52" s="13"/>
      <c r="J52" s="5"/>
      <c r="K52" s="6">
        <f>( EXP(I$4) / (B52)^B$6 )^(1/B$5)</f>
        <v>92.496242340154936</v>
      </c>
      <c r="L52" s="7">
        <f>( EXP(I$5) / B52^B$6 )^(1/B$5)</f>
        <v>46.248121170077496</v>
      </c>
      <c r="M52" s="8">
        <f>( EXP(I$6) / B52^B$6 )^(1/B$5)</f>
        <v>53.527918020923074</v>
      </c>
      <c r="N52" s="5"/>
    </row>
    <row r="53" spans="1:14">
      <c r="A53" s="5">
        <f t="shared" si="4"/>
        <v>9.3600000000000065</v>
      </c>
      <c r="B53" s="5">
        <f t="shared" si="1"/>
        <v>14.639999999999993</v>
      </c>
      <c r="C53" s="6">
        <f t="shared" si="2"/>
        <v>93.600000000000065</v>
      </c>
      <c r="D53" s="7">
        <f t="shared" si="3"/>
        <v>46.800000000000033</v>
      </c>
      <c r="E53" s="8">
        <f t="shared" si="0"/>
        <v>53.600000000000065</v>
      </c>
      <c r="F53" s="13"/>
      <c r="G53" s="13"/>
      <c r="H53" s="13"/>
      <c r="I53" s="13"/>
      <c r="J53" s="5"/>
      <c r="K53" s="6">
        <f>( EXP(I$4) / (B53)^B$6 )^(1/B$5)</f>
        <v>95.553763922482005</v>
      </c>
      <c r="L53" s="7">
        <f>( EXP(I$5) / B53^B$6 )^(1/B$5)</f>
        <v>47.776881961241045</v>
      </c>
      <c r="M53" s="8">
        <f>( EXP(I$6) / B53^B$6 )^(1/B$5)</f>
        <v>55.29731708476978</v>
      </c>
      <c r="N53" s="5"/>
    </row>
    <row r="54" spans="1:14">
      <c r="A54" s="5">
        <f t="shared" si="4"/>
        <v>9.6000000000000068</v>
      </c>
      <c r="B54" s="5">
        <f t="shared" si="1"/>
        <v>14.399999999999993</v>
      </c>
      <c r="C54" s="6">
        <f t="shared" si="2"/>
        <v>96.000000000000071</v>
      </c>
      <c r="D54" s="7">
        <f t="shared" si="3"/>
        <v>48.000000000000036</v>
      </c>
      <c r="E54" s="8">
        <f t="shared" si="0"/>
        <v>56.000000000000071</v>
      </c>
      <c r="F54" s="13"/>
      <c r="G54" s="13"/>
      <c r="H54" s="13"/>
      <c r="I54" s="13"/>
      <c r="J54" s="5"/>
      <c r="K54" s="6">
        <f>( EXP(I$4) / (B54)^B$6 )^(1/B$5)</f>
        <v>98.765432098765388</v>
      </c>
      <c r="L54" s="7">
        <f>( EXP(I$5) / B54^B$6 )^(1/B$5)</f>
        <v>49.382716049382751</v>
      </c>
      <c r="M54" s="8">
        <f>( EXP(I$6) / B54^B$6 )^(1/B$5)</f>
        <v>57.155921353452314</v>
      </c>
      <c r="N54" s="5"/>
    </row>
    <row r="55" spans="1:14">
      <c r="A55" s="5">
        <f t="shared" si="4"/>
        <v>9.840000000000007</v>
      </c>
      <c r="B55" s="5">
        <f t="shared" si="1"/>
        <v>14.159999999999993</v>
      </c>
      <c r="C55" s="6">
        <f t="shared" si="2"/>
        <v>98.400000000000063</v>
      </c>
      <c r="D55" s="7">
        <f t="shared" si="3"/>
        <v>49.200000000000031</v>
      </c>
      <c r="E55" s="8">
        <f t="shared" si="0"/>
        <v>58.400000000000063</v>
      </c>
      <c r="F55" s="13"/>
      <c r="G55" s="13"/>
      <c r="H55" s="13"/>
      <c r="I55" s="13"/>
      <c r="J55" s="5"/>
      <c r="K55" s="6">
        <f>( EXP(I$4) / (B55)^B$6 )^(1/B$5)</f>
        <v>102.14178556608886</v>
      </c>
      <c r="L55" s="7">
        <f>( EXP(I$5) / B55^B$6 )^(1/B$5)</f>
        <v>51.070892783044492</v>
      </c>
      <c r="M55" s="8">
        <f>( EXP(I$6) / B55^B$6 )^(1/B$5)</f>
        <v>59.109829610005242</v>
      </c>
      <c r="N55" s="5"/>
    </row>
    <row r="56" spans="1:14">
      <c r="A56" s="5">
        <f t="shared" si="4"/>
        <v>10.080000000000007</v>
      </c>
      <c r="B56" s="5">
        <f t="shared" si="1"/>
        <v>13.919999999999993</v>
      </c>
      <c r="C56" s="6">
        <f t="shared" si="2"/>
        <v>100.80000000000007</v>
      </c>
      <c r="D56" s="7">
        <f t="shared" si="3"/>
        <v>50.400000000000034</v>
      </c>
      <c r="E56" s="8">
        <f t="shared" si="0"/>
        <v>60.800000000000068</v>
      </c>
      <c r="F56" s="13"/>
      <c r="G56" s="13"/>
      <c r="H56" s="13"/>
      <c r="I56" s="13"/>
      <c r="J56" s="5"/>
      <c r="K56" s="6">
        <f>( EXP(I$4) / (B56)^B$6 )^(1/B$5)</f>
        <v>105.69427929713305</v>
      </c>
      <c r="L56" s="7">
        <f>( EXP(I$5) / B56^B$6 )^(1/B$5)</f>
        <v>52.847139648566561</v>
      </c>
      <c r="M56" s="8">
        <f>( EXP(I$6) / B56^B$6 )^(1/B$5)</f>
        <v>61.1656708895447</v>
      </c>
      <c r="N56" s="5"/>
    </row>
    <row r="57" spans="1:14">
      <c r="A57" s="5">
        <f t="shared" si="4"/>
        <v>10.320000000000007</v>
      </c>
      <c r="B57" s="5">
        <f t="shared" si="1"/>
        <v>13.679999999999993</v>
      </c>
      <c r="C57" s="6">
        <f t="shared" si="2"/>
        <v>103.20000000000007</v>
      </c>
      <c r="D57" s="7">
        <f t="shared" si="3"/>
        <v>51.600000000000037</v>
      </c>
      <c r="E57" s="8">
        <f t="shared" si="0"/>
        <v>63.200000000000074</v>
      </c>
      <c r="F57" s="13"/>
      <c r="G57" s="13"/>
      <c r="H57" s="13"/>
      <c r="I57" s="13"/>
      <c r="J57" s="5"/>
      <c r="K57" s="6">
        <f>( EXP(I$4) / (B57)^B$6 )^(1/B$5)</f>
        <v>109.4353818268869</v>
      </c>
      <c r="L57" s="7">
        <f>( EXP(I$5) / B57^B$6 )^(1/B$5)</f>
        <v>54.717690913443498</v>
      </c>
      <c r="M57" s="8">
        <f>( EXP(I$6) / B57^B$6 )^(1/B$5)</f>
        <v>63.330660779448557</v>
      </c>
      <c r="N57" s="5"/>
    </row>
    <row r="58" spans="1:14">
      <c r="A58" s="5">
        <f t="shared" si="4"/>
        <v>10.560000000000008</v>
      </c>
      <c r="B58" s="5">
        <f t="shared" si="1"/>
        <v>13.439999999999992</v>
      </c>
      <c r="C58" s="6">
        <f t="shared" si="2"/>
        <v>105.60000000000008</v>
      </c>
      <c r="D58" s="7">
        <f t="shared" si="3"/>
        <v>52.80000000000004</v>
      </c>
      <c r="E58" s="8">
        <f t="shared" si="0"/>
        <v>65.60000000000008</v>
      </c>
      <c r="F58" s="13"/>
      <c r="G58" s="13"/>
      <c r="H58" s="13"/>
      <c r="I58" s="13"/>
      <c r="J58" s="5"/>
      <c r="K58" s="6">
        <f>( EXP(I$4) / (B58)^B$6 )^(1/B$5)</f>
        <v>113.37868480725626</v>
      </c>
      <c r="L58" s="7">
        <f>( EXP(I$5) / B58^B$6 )^(1/B$5)</f>
        <v>56.689342403628181</v>
      </c>
      <c r="M58" s="8">
        <f>( EXP(I$6) / B58^B$6 )^(1/B$5)</f>
        <v>65.612664819014157</v>
      </c>
      <c r="N58" s="5"/>
    </row>
    <row r="59" spans="1:14">
      <c r="A59" s="5">
        <f t="shared" si="4"/>
        <v>10.800000000000008</v>
      </c>
      <c r="B59" s="5">
        <f t="shared" si="1"/>
        <v>13.199999999999992</v>
      </c>
      <c r="C59" s="6">
        <f t="shared" si="2"/>
        <v>108.00000000000009</v>
      </c>
      <c r="D59" s="7">
        <f t="shared" si="3"/>
        <v>54.000000000000043</v>
      </c>
      <c r="E59" s="8">
        <f t="shared" si="0"/>
        <v>68.000000000000085</v>
      </c>
      <c r="F59" s="13"/>
      <c r="G59" s="13"/>
      <c r="H59" s="13"/>
      <c r="I59" s="13"/>
      <c r="J59" s="5"/>
      <c r="K59" s="6">
        <f>( EXP(I$4) / (B59)^B$6 )^(1/B$5)</f>
        <v>117.53902662993565</v>
      </c>
      <c r="L59" s="7">
        <f>( EXP(I$5) / B59^B$6 )^(1/B$5)</f>
        <v>58.769513314967895</v>
      </c>
      <c r="M59" s="8">
        <f>( EXP(I$6) / B59^B$6 )^(1/B$5)</f>
        <v>68.020270040472127</v>
      </c>
      <c r="N59" s="5"/>
    </row>
    <row r="60" spans="1:14">
      <c r="A60" s="5">
        <f t="shared" si="4"/>
        <v>11.040000000000008</v>
      </c>
      <c r="B60" s="5">
        <f t="shared" si="1"/>
        <v>12.959999999999992</v>
      </c>
      <c r="C60" s="6">
        <f t="shared" si="2"/>
        <v>110.40000000000008</v>
      </c>
      <c r="D60" s="7">
        <f t="shared" si="3"/>
        <v>55.200000000000038</v>
      </c>
      <c r="E60" s="8">
        <f t="shared" si="0"/>
        <v>70.400000000000077</v>
      </c>
      <c r="F60" s="13"/>
      <c r="G60" s="13"/>
      <c r="H60" s="13"/>
      <c r="I60" s="13"/>
      <c r="J60" s="5"/>
      <c r="K60" s="6">
        <f>( EXP(I$4) / (B60)^B$6 )^(1/B$5)</f>
        <v>121.9326322206981</v>
      </c>
      <c r="L60" s="7">
        <f>( EXP(I$5) / B60^B$6 )^(1/B$5)</f>
        <v>60.966316110349091</v>
      </c>
      <c r="M60" s="8">
        <f>( EXP(I$6) / B60^B$6 )^(1/B$5)</f>
        <v>70.562865868459667</v>
      </c>
      <c r="N60" s="5"/>
    </row>
    <row r="61" spans="1:14">
      <c r="A61" s="5">
        <f t="shared" si="4"/>
        <v>11.280000000000008</v>
      </c>
      <c r="B61" s="5">
        <f t="shared" si="1"/>
        <v>12.719999999999992</v>
      </c>
      <c r="C61" s="6">
        <f t="shared" si="2"/>
        <v>112.80000000000008</v>
      </c>
      <c r="D61" s="7">
        <f t="shared" si="3"/>
        <v>56.400000000000041</v>
      </c>
      <c r="E61" s="8">
        <f t="shared" si="0"/>
        <v>72.800000000000082</v>
      </c>
      <c r="F61" s="13"/>
      <c r="G61" s="13"/>
      <c r="H61" s="13"/>
      <c r="I61" s="13"/>
      <c r="J61" s="5"/>
      <c r="K61" s="6">
        <f>( EXP(I$4) / (B61)^B$6 )^(1/B$5)</f>
        <v>126.57727146869195</v>
      </c>
      <c r="L61" s="7">
        <f>( EXP(I$5) / B61^B$6 )^(1/B$5)</f>
        <v>63.288635734346023</v>
      </c>
      <c r="M61" s="8">
        <f>( EXP(I$6) / B61^B$6 )^(1/B$5)</f>
        <v>73.250735803641277</v>
      </c>
      <c r="N61" s="5"/>
    </row>
    <row r="62" spans="1:14">
      <c r="A62" s="5">
        <f t="shared" si="4"/>
        <v>11.520000000000008</v>
      </c>
      <c r="B62" s="5">
        <f t="shared" si="1"/>
        <v>12.479999999999992</v>
      </c>
      <c r="C62" s="6">
        <f t="shared" si="2"/>
        <v>115.20000000000009</v>
      </c>
      <c r="D62" s="7">
        <f t="shared" si="3"/>
        <v>57.600000000000044</v>
      </c>
      <c r="E62" s="8">
        <f t="shared" si="0"/>
        <v>75.200000000000088</v>
      </c>
      <c r="F62" s="13"/>
      <c r="G62" s="13"/>
      <c r="H62" s="13"/>
      <c r="I62" s="13"/>
      <c r="J62" s="5"/>
      <c r="K62" s="6">
        <f>( EXP(I$4) / (B62)^B$6 )^(1/B$5)</f>
        <v>131.4924391847469</v>
      </c>
      <c r="L62" s="7">
        <f>( EXP(I$5) / B62^B$6 )^(1/B$5)</f>
        <v>65.746219592373521</v>
      </c>
      <c r="M62" s="8">
        <f>( EXP(I$6) / B62^B$6 )^(1/B$5)</f>
        <v>76.095161565247167</v>
      </c>
      <c r="N62" s="5"/>
    </row>
    <row r="63" spans="1:14">
      <c r="A63" s="5">
        <f t="shared" si="4"/>
        <v>11.760000000000009</v>
      </c>
      <c r="B63" s="5">
        <f t="shared" si="1"/>
        <v>12.239999999999991</v>
      </c>
      <c r="C63" s="6">
        <f t="shared" si="2"/>
        <v>117.60000000000008</v>
      </c>
      <c r="D63" s="7">
        <f t="shared" si="3"/>
        <v>58.80000000000004</v>
      </c>
      <c r="E63" s="8">
        <f t="shared" si="0"/>
        <v>77.60000000000008</v>
      </c>
      <c r="F63" s="13"/>
      <c r="G63" s="13"/>
      <c r="H63" s="13"/>
      <c r="I63" s="13"/>
      <c r="J63" s="5"/>
      <c r="K63" s="6">
        <f>( EXP(I$4) / (B63)^B$6 )^(1/B$5)</f>
        <v>136.69955999829133</v>
      </c>
      <c r="L63" s="7">
        <f>( EXP(I$5) / B63^B$6 )^(1/B$5)</f>
        <v>68.349779999145738</v>
      </c>
      <c r="M63" s="8">
        <f>( EXP(I$6) / B63^B$6 )^(1/B$5)</f>
        <v>79.108541665678018</v>
      </c>
      <c r="N63" s="5"/>
    </row>
    <row r="64" spans="1:14">
      <c r="A64" s="5">
        <f t="shared" si="4"/>
        <v>12.000000000000009</v>
      </c>
      <c r="B64" s="5">
        <f t="shared" si="1"/>
        <v>11.999999999999991</v>
      </c>
      <c r="C64" s="6">
        <f t="shared" si="2"/>
        <v>120.00000000000009</v>
      </c>
      <c r="D64" s="7">
        <f t="shared" si="3"/>
        <v>60.000000000000043</v>
      </c>
      <c r="E64" s="8">
        <f t="shared" si="0"/>
        <v>80.000000000000085</v>
      </c>
      <c r="F64" s="13"/>
      <c r="G64" s="13"/>
      <c r="H64" s="13"/>
      <c r="I64" s="13"/>
      <c r="J64" s="5"/>
      <c r="K64" s="6">
        <f>( EXP(I$4) / (B64)^B$6 )^(1/B$5)</f>
        <v>142.22222222222234</v>
      </c>
      <c r="L64" s="7">
        <f>( EXP(I$5) / B64^B$6 )^(1/B$5)</f>
        <v>71.1111111111112</v>
      </c>
      <c r="M64" s="8">
        <f>( EXP(I$6) / B64^B$6 )^(1/B$5)</f>
        <v>82.304526748971384</v>
      </c>
      <c r="N64" s="5"/>
    </row>
    <row r="65" spans="1:14">
      <c r="A65" s="5">
        <f t="shared" si="4"/>
        <v>12.240000000000009</v>
      </c>
      <c r="B65" s="5">
        <f t="shared" si="1"/>
        <v>11.759999999999991</v>
      </c>
      <c r="C65" s="6">
        <f t="shared" si="2"/>
        <v>122.40000000000009</v>
      </c>
      <c r="D65" s="7">
        <f t="shared" si="3"/>
        <v>61.200000000000045</v>
      </c>
      <c r="E65" s="8">
        <f t="shared" si="0"/>
        <v>82.400000000000091</v>
      </c>
      <c r="F65" s="13"/>
      <c r="G65" s="13"/>
      <c r="H65" s="13"/>
      <c r="I65" s="13"/>
      <c r="J65" s="5"/>
      <c r="K65" s="6">
        <f>( EXP(I$4) / (B65)^B$6 )^(1/B$5)</f>
        <v>148.08644546253885</v>
      </c>
      <c r="L65" s="7">
        <f>( EXP(I$5) / B65^B$6 )^(1/B$5)</f>
        <v>74.043222731269466</v>
      </c>
      <c r="M65" s="8">
        <f>( EXP(I$6) / B65^B$6 )^(1/B$5)</f>
        <v>85.698174457487937</v>
      </c>
      <c r="N65" s="5"/>
    </row>
    <row r="66" spans="1:14">
      <c r="A66" s="5">
        <f t="shared" si="4"/>
        <v>12.480000000000009</v>
      </c>
      <c r="B66" s="5">
        <f t="shared" si="1"/>
        <v>11.519999999999991</v>
      </c>
      <c r="C66" s="6">
        <f t="shared" si="2"/>
        <v>124.8000000000001</v>
      </c>
      <c r="D66" s="7">
        <f t="shared" si="3"/>
        <v>62.400000000000048</v>
      </c>
      <c r="E66" s="8">
        <f t="shared" si="0"/>
        <v>84.800000000000097</v>
      </c>
      <c r="F66" s="13"/>
      <c r="G66" s="13"/>
      <c r="H66" s="13"/>
      <c r="I66" s="13"/>
      <c r="J66" s="5"/>
      <c r="K66" s="6">
        <f>( EXP(I$4) / (B66)^B$6 )^(1/B$5)</f>
        <v>154.32098765432116</v>
      </c>
      <c r="L66" s="7">
        <f>( EXP(I$5) / B66^B$6 )^(1/B$5)</f>
        <v>77.16049382716065</v>
      </c>
      <c r="M66" s="8">
        <f>( EXP(I$6) / B66^B$6 )^(1/B$5)</f>
        <v>89.306127114769339</v>
      </c>
      <c r="N66" s="5"/>
    </row>
    <row r="67" spans="1:14">
      <c r="A67" s="5">
        <f t="shared" si="4"/>
        <v>12.72000000000001</v>
      </c>
      <c r="B67" s="5">
        <f t="shared" si="1"/>
        <v>11.27999999999999</v>
      </c>
      <c r="C67" s="6">
        <f t="shared" si="2"/>
        <v>127.2000000000001</v>
      </c>
      <c r="D67" s="7">
        <f t="shared" si="3"/>
        <v>63.600000000000051</v>
      </c>
      <c r="E67" s="8">
        <f t="shared" si="0"/>
        <v>87.200000000000102</v>
      </c>
      <c r="F67" s="13"/>
      <c r="G67" s="13"/>
      <c r="H67" s="13"/>
      <c r="I67" s="13"/>
      <c r="J67" s="5"/>
      <c r="K67" s="6">
        <f>( EXP(I$4) / (B67)^B$6 )^(1/B$5)</f>
        <v>160.95769830491435</v>
      </c>
      <c r="L67" s="7">
        <f>( EXP(I$5) / B67^B$6 )^(1/B$5)</f>
        <v>80.478849152457229</v>
      </c>
      <c r="M67" s="8">
        <f>( EXP(I$6) / B67^B$6 )^(1/B$5)</f>
        <v>93.146816148677431</v>
      </c>
      <c r="N67" s="5"/>
    </row>
    <row r="68" spans="1:14">
      <c r="A68" s="5">
        <f t="shared" si="4"/>
        <v>12.96000000000001</v>
      </c>
      <c r="B68" s="5">
        <f t="shared" si="1"/>
        <v>11.03999999999999</v>
      </c>
      <c r="C68" s="6">
        <f t="shared" si="2"/>
        <v>129.60000000000011</v>
      </c>
      <c r="D68" s="7">
        <f t="shared" si="3"/>
        <v>64.800000000000054</v>
      </c>
      <c r="E68" s="8">
        <f t="shared" si="0"/>
        <v>89.600000000000108</v>
      </c>
      <c r="F68" s="13"/>
      <c r="G68" s="13"/>
      <c r="H68" s="13"/>
      <c r="I68" s="13"/>
      <c r="J68" s="5"/>
      <c r="K68" s="6">
        <f>( EXP(I$4) / (B68)^B$6 )^(1/B$5)</f>
        <v>168.03192606595258</v>
      </c>
      <c r="L68" s="7">
        <f>( EXP(I$5) / B68^B$6 )^(1/B$5)</f>
        <v>84.015963032976373</v>
      </c>
      <c r="M68" s="8">
        <f>( EXP(I$6) / B68^B$6 )^(1/B$5)</f>
        <v>97.24069795483382</v>
      </c>
      <c r="N68" s="5"/>
    </row>
    <row r="69" spans="1:14">
      <c r="A69" s="5">
        <f t="shared" si="4"/>
        <v>13.20000000000001</v>
      </c>
      <c r="B69" s="5">
        <f t="shared" si="1"/>
        <v>10.79999999999999</v>
      </c>
      <c r="C69" s="6">
        <f t="shared" si="2"/>
        <v>132.00000000000011</v>
      </c>
      <c r="D69" s="7">
        <f t="shared" si="3"/>
        <v>66.000000000000057</v>
      </c>
      <c r="E69" s="8">
        <f t="shared" si="0"/>
        <v>92.000000000000114</v>
      </c>
      <c r="F69" s="13"/>
      <c r="G69" s="13"/>
      <c r="H69" s="13"/>
      <c r="I69" s="13"/>
      <c r="J69" s="5"/>
      <c r="K69" s="6">
        <f>( EXP(I$4) / (B69)^B$6 )^(1/B$5)</f>
        <v>175.58299039780533</v>
      </c>
      <c r="L69" s="7">
        <f>( EXP(I$5) / B69^B$6 )^(1/B$5)</f>
        <v>87.791495198902723</v>
      </c>
      <c r="M69" s="8">
        <f>( EXP(I$6) / B69^B$6 )^(1/B$5)</f>
        <v>101.61052685058192</v>
      </c>
      <c r="N69" s="5"/>
    </row>
    <row r="70" spans="1:14">
      <c r="A70" s="5">
        <f t="shared" si="4"/>
        <v>13.44000000000001</v>
      </c>
      <c r="B70" s="5">
        <f t="shared" si="1"/>
        <v>10.55999999999999</v>
      </c>
      <c r="C70" s="6">
        <f t="shared" si="2"/>
        <v>134.40000000000009</v>
      </c>
      <c r="D70" s="7">
        <f t="shared" si="3"/>
        <v>67.200000000000045</v>
      </c>
      <c r="E70" s="8">
        <f t="shared" si="0"/>
        <v>94.400000000000091</v>
      </c>
      <c r="F70" s="13"/>
      <c r="G70" s="13"/>
      <c r="H70" s="13"/>
      <c r="I70" s="13"/>
      <c r="J70" s="5"/>
      <c r="K70" s="6">
        <f>( EXP(I$4) / (B70)^B$6 )^(1/B$5)</f>
        <v>183.65472910927474</v>
      </c>
      <c r="L70" s="7">
        <f>( EXP(I$5) / B70^B$6 )^(1/B$5)</f>
        <v>91.827364554637469</v>
      </c>
      <c r="M70" s="8">
        <f>( EXP(I$6) / B70^B$6 )^(1/B$5)</f>
        <v>106.28167193823789</v>
      </c>
      <c r="N70" s="5"/>
    </row>
    <row r="71" spans="1:14">
      <c r="A71" s="5">
        <f t="shared" si="4"/>
        <v>13.68000000000001</v>
      </c>
      <c r="B71" s="5">
        <f t="shared" si="1"/>
        <v>10.31999999999999</v>
      </c>
      <c r="C71" s="6">
        <f t="shared" si="2"/>
        <v>136.8000000000001</v>
      </c>
      <c r="D71" s="7">
        <f t="shared" si="3"/>
        <v>68.400000000000048</v>
      </c>
      <c r="E71" s="8">
        <f t="shared" si="0"/>
        <v>96.800000000000097</v>
      </c>
      <c r="F71" s="13"/>
      <c r="G71" s="13"/>
      <c r="H71" s="13"/>
      <c r="I71" s="13"/>
      <c r="J71" s="5"/>
      <c r="K71" s="6">
        <f>( EXP(I$4) / (B71)^B$6 )^(1/B$5)</f>
        <v>192.29613604951621</v>
      </c>
      <c r="L71" s="7">
        <f>( EXP(I$5) / B71^B$6 )^(1/B$5)</f>
        <v>96.148068024758203</v>
      </c>
      <c r="M71" s="8">
        <f>( EXP(I$6) / B71^B$6 )^(1/B$5)</f>
        <v>111.28248613976655</v>
      </c>
      <c r="N71" s="5"/>
    </row>
    <row r="72" spans="1:14">
      <c r="A72" s="5">
        <f t="shared" si="4"/>
        <v>13.920000000000011</v>
      </c>
      <c r="B72" s="5">
        <f t="shared" si="1"/>
        <v>10.079999999999989</v>
      </c>
      <c r="C72" s="6">
        <f t="shared" si="2"/>
        <v>139.2000000000001</v>
      </c>
      <c r="D72" s="7">
        <f t="shared" si="3"/>
        <v>69.600000000000051</v>
      </c>
      <c r="E72" s="8">
        <f t="shared" si="0"/>
        <v>99.200000000000102</v>
      </c>
      <c r="F72" s="13"/>
      <c r="G72" s="13"/>
      <c r="H72" s="13"/>
      <c r="I72" s="13"/>
      <c r="J72" s="5"/>
      <c r="K72" s="6">
        <f>( EXP(I$4) / (B72)^B$6 )^(1/B$5)</f>
        <v>201.56210632401138</v>
      </c>
      <c r="L72" s="7">
        <f>( EXP(I$5) / B72^B$6 )^(1/B$5)</f>
        <v>100.78105316200576</v>
      </c>
      <c r="M72" s="8">
        <f>( EXP(I$6) / B72^B$6 )^(1/B$5)</f>
        <v>116.64473745602531</v>
      </c>
      <c r="N72" s="5"/>
    </row>
    <row r="73" spans="1:14">
      <c r="A73" s="5">
        <f t="shared" si="4"/>
        <v>14.160000000000011</v>
      </c>
      <c r="B73" s="5">
        <f t="shared" si="1"/>
        <v>9.8399999999999892</v>
      </c>
      <c r="C73" s="6">
        <f t="shared" si="2"/>
        <v>141.60000000000011</v>
      </c>
      <c r="D73" s="7">
        <f t="shared" si="3"/>
        <v>70.800000000000054</v>
      </c>
      <c r="E73" s="8">
        <f t="shared" si="0"/>
        <v>101.60000000000011</v>
      </c>
      <c r="F73" s="13"/>
      <c r="G73" s="13"/>
      <c r="H73" s="13"/>
      <c r="I73" s="13"/>
      <c r="J73" s="5"/>
      <c r="K73" s="6">
        <f>( EXP(I$4) / (B73)^B$6 )^(1/B$5)</f>
        <v>211.51431026505409</v>
      </c>
      <c r="L73" s="7">
        <f>( EXP(I$5) / B73^B$6 )^(1/B$5)</f>
        <v>105.75715513252712</v>
      </c>
      <c r="M73" s="8">
        <f>( EXP(I$6) / B73^B$6 )^(1/B$5)</f>
        <v>122.40411473672134</v>
      </c>
      <c r="N73" s="5"/>
    </row>
    <row r="74" spans="1:14">
      <c r="A74" s="5">
        <f t="shared" si="4"/>
        <v>14.400000000000011</v>
      </c>
      <c r="B74" s="5">
        <f t="shared" si="1"/>
        <v>9.599999999999989</v>
      </c>
      <c r="C74" s="6">
        <f t="shared" si="2"/>
        <v>144.00000000000011</v>
      </c>
      <c r="D74" s="7">
        <f t="shared" si="3"/>
        <v>72.000000000000057</v>
      </c>
      <c r="E74" s="8">
        <f t="shared" si="0"/>
        <v>104.00000000000011</v>
      </c>
      <c r="F74" s="13"/>
      <c r="G74" s="13"/>
      <c r="H74" s="13"/>
      <c r="I74" s="13"/>
      <c r="J74" s="5"/>
      <c r="K74" s="6">
        <f>( EXP(I$4) / (B74)^B$6 )^(1/B$5)</f>
        <v>222.22222222222251</v>
      </c>
      <c r="L74" s="7">
        <f>( EXP(I$5) / B74^B$6 )^(1/B$5)</f>
        <v>111.11111111111136</v>
      </c>
      <c r="M74" s="8">
        <f>( EXP(I$6) / B74^B$6 )^(1/B$5)</f>
        <v>128.60082304526784</v>
      </c>
      <c r="N74" s="5"/>
    </row>
    <row r="75" spans="1:14">
      <c r="A75" s="5">
        <f t="shared" si="4"/>
        <v>14.640000000000011</v>
      </c>
      <c r="B75" s="5">
        <f t="shared" si="1"/>
        <v>9.3599999999999888</v>
      </c>
      <c r="C75" s="6">
        <f t="shared" si="2"/>
        <v>146.40000000000012</v>
      </c>
      <c r="D75" s="7">
        <f t="shared" si="3"/>
        <v>73.20000000000006</v>
      </c>
      <c r="E75" s="8">
        <f t="shared" si="0"/>
        <v>106.40000000000012</v>
      </c>
      <c r="F75" s="13"/>
      <c r="G75" s="13"/>
      <c r="H75" s="13"/>
      <c r="I75" s="13"/>
      <c r="J75" s="5"/>
      <c r="K75" s="6">
        <f>( EXP(I$4) / (B75)^B$6 )^(1/B$5)</f>
        <v>233.76433632843921</v>
      </c>
      <c r="L75" s="7">
        <f>( EXP(I$5) / B75^B$6 )^(1/B$5)</f>
        <v>116.88216816421968</v>
      </c>
      <c r="M75" s="8">
        <f>( EXP(I$6) / B75^B$6 )^(1/B$5)</f>
        <v>135.28028722710624</v>
      </c>
      <c r="N75" s="5"/>
    </row>
    <row r="76" spans="1:14">
      <c r="A76" s="5">
        <f t="shared" si="4"/>
        <v>14.880000000000011</v>
      </c>
      <c r="B76" s="5">
        <f t="shared" si="1"/>
        <v>9.1199999999999886</v>
      </c>
      <c r="C76" s="6">
        <f t="shared" si="2"/>
        <v>148.80000000000013</v>
      </c>
      <c r="D76" s="7">
        <f t="shared" si="3"/>
        <v>74.400000000000063</v>
      </c>
      <c r="E76" s="8">
        <f t="shared" si="0"/>
        <v>108.80000000000013</v>
      </c>
      <c r="F76" s="13"/>
      <c r="G76" s="13"/>
      <c r="H76" s="13"/>
      <c r="I76" s="13"/>
      <c r="J76" s="5"/>
      <c r="K76" s="6">
        <f>( EXP(I$4) / (B76)^B$6 )^(1/B$5)</f>
        <v>246.22960911049594</v>
      </c>
      <c r="L76" s="7">
        <f>( EXP(I$5) / B76^B$6 )^(1/B$5)</f>
        <v>123.11480455524809</v>
      </c>
      <c r="M76" s="8">
        <f>( EXP(I$6) / B76^B$6 )^(1/B$5)</f>
        <v>142.49398675375949</v>
      </c>
      <c r="N76" s="5"/>
    </row>
    <row r="77" spans="1:14">
      <c r="A77" s="5">
        <f t="shared" si="4"/>
        <v>15.120000000000012</v>
      </c>
      <c r="B77" s="5">
        <f t="shared" si="1"/>
        <v>8.8799999999999883</v>
      </c>
      <c r="C77" s="6">
        <f t="shared" si="2"/>
        <v>151.2000000000001</v>
      </c>
      <c r="D77" s="7">
        <f t="shared" si="3"/>
        <v>75.600000000000051</v>
      </c>
      <c r="E77" s="8">
        <f t="shared" si="0"/>
        <v>111.2000000000001</v>
      </c>
      <c r="F77" s="13"/>
      <c r="G77" s="13"/>
      <c r="H77" s="13"/>
      <c r="I77" s="13"/>
      <c r="J77" s="5"/>
      <c r="K77" s="6">
        <f>( EXP(I$4) / (B77)^B$6 )^(1/B$5)</f>
        <v>259.7191786380979</v>
      </c>
      <c r="L77" s="7">
        <f>( EXP(I$5) / B77^B$6 )^(1/B$5)</f>
        <v>129.85958931904904</v>
      </c>
      <c r="M77" s="8">
        <f>( EXP(I$6) / B77^B$6 )^(1/B$5)</f>
        <v>150.30045060075139</v>
      </c>
      <c r="N77" s="5"/>
    </row>
    <row r="78" spans="1:14">
      <c r="A78" s="5">
        <f t="shared" si="4"/>
        <v>15.360000000000012</v>
      </c>
      <c r="B78" s="5">
        <f t="shared" si="1"/>
        <v>8.6399999999999881</v>
      </c>
      <c r="C78" s="6">
        <f t="shared" si="2"/>
        <v>153.60000000000011</v>
      </c>
      <c r="D78" s="7">
        <f t="shared" si="3"/>
        <v>76.800000000000054</v>
      </c>
      <c r="E78" s="8">
        <f t="shared" ref="E78:E114" si="5">C78-K$5</f>
        <v>113.60000000000011</v>
      </c>
      <c r="F78" s="13"/>
      <c r="G78" s="13"/>
      <c r="H78" s="13"/>
      <c r="I78" s="13"/>
      <c r="J78" s="5"/>
      <c r="K78" s="6">
        <f>( EXP(I$4) / (B78)^B$6 )^(1/B$5)</f>
        <v>274.34842249657106</v>
      </c>
      <c r="L78" s="7">
        <f>( EXP(I$5) / B78^B$6 )^(1/B$5)</f>
        <v>137.17421124828562</v>
      </c>
      <c r="M78" s="8">
        <f>( EXP(I$6) / B78^B$6 )^(1/B$5)</f>
        <v>158.76644820403439</v>
      </c>
      <c r="N78" s="5"/>
    </row>
    <row r="79" spans="1:14">
      <c r="A79" s="5">
        <f t="shared" si="4"/>
        <v>15.600000000000012</v>
      </c>
      <c r="B79" s="5">
        <f t="shared" ref="B79:B114" si="6">B$7-A79</f>
        <v>8.3999999999999879</v>
      </c>
      <c r="C79" s="6">
        <f t="shared" ref="C79:C114" si="7">B$9+B$4*A79</f>
        <v>156.00000000000011</v>
      </c>
      <c r="D79" s="7">
        <f t="shared" ref="D79:D114" si="8">B$9+A79*(B$4-B$8)</f>
        <v>78.000000000000057</v>
      </c>
      <c r="E79" s="8">
        <f t="shared" si="5"/>
        <v>116.00000000000011</v>
      </c>
      <c r="F79" s="13"/>
      <c r="G79" s="13"/>
      <c r="H79" s="13"/>
      <c r="I79" s="13"/>
      <c r="J79" s="5"/>
      <c r="K79" s="6">
        <f>( EXP(I$4) / (B79)^B$6 )^(1/B$5)</f>
        <v>290.24943310657642</v>
      </c>
      <c r="L79" s="7">
        <f>( EXP(I$5) / B79^B$6 )^(1/B$5)</f>
        <v>145.12471655328835</v>
      </c>
      <c r="M79" s="8">
        <f>( EXP(I$6) / B79^B$6 )^(1/B$5)</f>
        <v>167.96842193667644</v>
      </c>
      <c r="N79" s="5"/>
    </row>
    <row r="80" spans="1:14">
      <c r="A80" s="5">
        <f t="shared" ref="A80:A114" si="9">A79+B$7/100</f>
        <v>15.840000000000012</v>
      </c>
      <c r="B80" s="5">
        <f t="shared" si="6"/>
        <v>8.1599999999999877</v>
      </c>
      <c r="C80" s="6">
        <f t="shared" si="7"/>
        <v>158.40000000000012</v>
      </c>
      <c r="D80" s="7">
        <f t="shared" si="8"/>
        <v>79.20000000000006</v>
      </c>
      <c r="E80" s="8">
        <f t="shared" si="5"/>
        <v>118.40000000000012</v>
      </c>
      <c r="F80" s="13"/>
      <c r="G80" s="13"/>
      <c r="H80" s="13"/>
      <c r="I80" s="13"/>
      <c r="J80" s="5"/>
      <c r="K80" s="6">
        <f>( EXP(I$4) / (B80)^B$6 )^(1/B$5)</f>
        <v>307.57400999615584</v>
      </c>
      <c r="L80" s="7">
        <f>( EXP(I$5) / B80^B$6 )^(1/B$5)</f>
        <v>153.78700499807812</v>
      </c>
      <c r="M80" s="8">
        <f>( EXP(I$6) / B80^B$6 )^(1/B$5)</f>
        <v>177.99421874777565</v>
      </c>
      <c r="N80" s="5"/>
    </row>
    <row r="81" spans="1:14">
      <c r="A81" s="5">
        <f t="shared" si="9"/>
        <v>16.080000000000013</v>
      </c>
      <c r="B81" s="5">
        <f t="shared" si="6"/>
        <v>7.9199999999999875</v>
      </c>
      <c r="C81" s="6">
        <f t="shared" si="7"/>
        <v>160.80000000000013</v>
      </c>
      <c r="D81" s="7">
        <f t="shared" si="8"/>
        <v>80.400000000000063</v>
      </c>
      <c r="E81" s="8">
        <f t="shared" si="5"/>
        <v>120.80000000000013</v>
      </c>
      <c r="F81" s="13"/>
      <c r="G81" s="13"/>
      <c r="H81" s="13"/>
      <c r="I81" s="13"/>
      <c r="J81" s="5"/>
      <c r="K81" s="6">
        <f>( EXP(I$4) / (B81)^B$6 )^(1/B$5)</f>
        <v>326.49729619426665</v>
      </c>
      <c r="L81" s="7">
        <f>( EXP(I$5) / B81^B$6 )^(1/B$5)</f>
        <v>163.24864809713347</v>
      </c>
      <c r="M81" s="8">
        <f>( EXP(I$6) / B81^B$6 )^(1/B$5)</f>
        <v>188.94519455686762</v>
      </c>
      <c r="N81" s="5"/>
    </row>
    <row r="82" spans="1:14">
      <c r="A82" s="5">
        <f t="shared" si="9"/>
        <v>16.320000000000011</v>
      </c>
      <c r="B82" s="5">
        <f t="shared" si="6"/>
        <v>7.6799999999999891</v>
      </c>
      <c r="C82" s="6">
        <f t="shared" si="7"/>
        <v>163.2000000000001</v>
      </c>
      <c r="D82" s="7">
        <f t="shared" si="8"/>
        <v>81.600000000000051</v>
      </c>
      <c r="E82" s="8">
        <f t="shared" si="5"/>
        <v>123.2000000000001</v>
      </c>
      <c r="F82" s="13"/>
      <c r="G82" s="13"/>
      <c r="H82" s="13"/>
      <c r="I82" s="13"/>
      <c r="J82" s="5"/>
      <c r="K82" s="6">
        <f>( EXP(I$4) / (B82)^B$6 )^(1/B$5)</f>
        <v>347.22222222222302</v>
      </c>
      <c r="L82" s="7">
        <f>( EXP(I$5) / B82^B$6 )^(1/B$5)</f>
        <v>173.61111111111168</v>
      </c>
      <c r="M82" s="8">
        <f>( EXP(I$6) / B82^B$6 )^(1/B$5)</f>
        <v>200.93878600823129</v>
      </c>
      <c r="N82" s="5"/>
    </row>
    <row r="83" spans="1:14">
      <c r="A83" s="5">
        <f t="shared" si="9"/>
        <v>16.560000000000009</v>
      </c>
      <c r="B83" s="5">
        <f t="shared" si="6"/>
        <v>7.4399999999999906</v>
      </c>
      <c r="C83" s="6">
        <f t="shared" si="7"/>
        <v>165.60000000000008</v>
      </c>
      <c r="D83" s="7">
        <f t="shared" si="8"/>
        <v>82.80000000000004</v>
      </c>
      <c r="E83" s="8">
        <f t="shared" si="5"/>
        <v>125.60000000000008</v>
      </c>
      <c r="F83" s="13"/>
      <c r="G83" s="13"/>
      <c r="H83" s="13"/>
      <c r="I83" s="13"/>
      <c r="J83" s="5"/>
      <c r="K83" s="6">
        <f>( EXP(I$4) / (B83)^B$6 )^(1/B$5)</f>
        <v>369.98496936062014</v>
      </c>
      <c r="L83" s="7">
        <f>( EXP(I$5) / B83^B$6 )^(1/B$5)</f>
        <v>184.99248468031024</v>
      </c>
      <c r="M83" s="8">
        <f>( EXP(I$6) / B83^B$6 )^(1/B$5)</f>
        <v>214.11167208369258</v>
      </c>
      <c r="N83" s="5"/>
    </row>
    <row r="84" spans="1:14">
      <c r="A84" s="5">
        <f t="shared" si="9"/>
        <v>16.800000000000008</v>
      </c>
      <c r="B84" s="5">
        <f t="shared" si="6"/>
        <v>7.1999999999999922</v>
      </c>
      <c r="C84" s="6">
        <f t="shared" si="7"/>
        <v>168.00000000000009</v>
      </c>
      <c r="D84" s="7">
        <f t="shared" si="8"/>
        <v>84.000000000000043</v>
      </c>
      <c r="E84" s="8">
        <f t="shared" si="5"/>
        <v>128.00000000000009</v>
      </c>
      <c r="F84" s="13"/>
      <c r="G84" s="13"/>
      <c r="H84" s="13"/>
      <c r="I84" s="13"/>
      <c r="J84" s="5"/>
      <c r="K84" s="6">
        <f>( EXP(I$4) / (B84)^B$6 )^(1/B$5)</f>
        <v>395.06172839506229</v>
      </c>
      <c r="L84" s="7">
        <f>( EXP(I$5) / B84^B$6 )^(1/B$5)</f>
        <v>197.53086419753134</v>
      </c>
      <c r="M84" s="8">
        <f>( EXP(I$6) / B84^B$6 )^(1/B$5)</f>
        <v>228.62368541380951</v>
      </c>
      <c r="N84" s="5"/>
    </row>
    <row r="85" spans="1:14">
      <c r="A85" s="5">
        <f t="shared" si="9"/>
        <v>17.040000000000006</v>
      </c>
      <c r="B85" s="5">
        <f t="shared" si="6"/>
        <v>6.9599999999999937</v>
      </c>
      <c r="C85" s="6">
        <f t="shared" si="7"/>
        <v>170.40000000000006</v>
      </c>
      <c r="D85" s="7">
        <f t="shared" si="8"/>
        <v>85.200000000000031</v>
      </c>
      <c r="E85" s="8">
        <f t="shared" si="5"/>
        <v>130.40000000000006</v>
      </c>
      <c r="F85" s="13"/>
      <c r="G85" s="13"/>
      <c r="H85" s="13"/>
      <c r="I85" s="13"/>
      <c r="J85" s="5"/>
      <c r="K85" s="6">
        <f>( EXP(I$4) / (B85)^B$6 )^(1/B$5)</f>
        <v>422.77711718853237</v>
      </c>
      <c r="L85" s="7">
        <f>( EXP(I$5) / B85^B$6 )^(1/B$5)</f>
        <v>211.38855859426633</v>
      </c>
      <c r="M85" s="8">
        <f>( EXP(I$6) / B85^B$6 )^(1/B$5)</f>
        <v>244.66268355817877</v>
      </c>
      <c r="N85" s="5"/>
    </row>
    <row r="86" spans="1:14">
      <c r="A86" s="5">
        <f t="shared" si="9"/>
        <v>17.280000000000005</v>
      </c>
      <c r="B86" s="5">
        <f t="shared" si="6"/>
        <v>6.7199999999999953</v>
      </c>
      <c r="C86" s="6">
        <f t="shared" si="7"/>
        <v>172.80000000000004</v>
      </c>
      <c r="D86" s="7">
        <f t="shared" si="8"/>
        <v>86.40000000000002</v>
      </c>
      <c r="E86" s="8">
        <f t="shared" si="5"/>
        <v>132.80000000000004</v>
      </c>
      <c r="F86" s="13"/>
      <c r="G86" s="13"/>
      <c r="H86" s="13"/>
      <c r="I86" s="13"/>
      <c r="J86" s="5"/>
      <c r="K86" s="6">
        <f>( EXP(I$4) / (B86)^B$6 )^(1/B$5)</f>
        <v>453.514739229025</v>
      </c>
      <c r="L86" s="7">
        <f>( EXP(I$5) / B86^B$6 )^(1/B$5)</f>
        <v>226.7573696145127</v>
      </c>
      <c r="M86" s="8">
        <f>( EXP(I$6) / B86^B$6 )^(1/B$5)</f>
        <v>262.45065927605663</v>
      </c>
      <c r="N86" s="5"/>
    </row>
    <row r="87" spans="1:14">
      <c r="A87" s="5">
        <f t="shared" si="9"/>
        <v>17.520000000000003</v>
      </c>
      <c r="B87" s="5">
        <f t="shared" si="6"/>
        <v>6.4799999999999969</v>
      </c>
      <c r="C87" s="6">
        <f t="shared" si="7"/>
        <v>175.20000000000005</v>
      </c>
      <c r="D87" s="7">
        <f t="shared" si="8"/>
        <v>87.600000000000023</v>
      </c>
      <c r="E87" s="8">
        <f t="shared" si="5"/>
        <v>135.20000000000005</v>
      </c>
      <c r="F87" s="13"/>
      <c r="G87" s="13"/>
      <c r="H87" s="13"/>
      <c r="I87" s="13"/>
      <c r="J87" s="5"/>
      <c r="K87" s="6">
        <f>( EXP(I$4) / (B87)^B$6 )^(1/B$5)</f>
        <v>487.73052888279227</v>
      </c>
      <c r="L87" s="7">
        <f>( EXP(I$5) / B87^B$6 )^(1/B$5)</f>
        <v>243.86526444139636</v>
      </c>
      <c r="M87" s="8">
        <f>( EXP(I$6) / B87^B$6 )^(1/B$5)</f>
        <v>282.25146347383861</v>
      </c>
      <c r="N87" s="5"/>
    </row>
    <row r="88" spans="1:14">
      <c r="A88" s="5">
        <f t="shared" si="9"/>
        <v>17.760000000000002</v>
      </c>
      <c r="B88" s="5">
        <f t="shared" si="6"/>
        <v>6.2399999999999984</v>
      </c>
      <c r="C88" s="6">
        <f t="shared" si="7"/>
        <v>177.60000000000002</v>
      </c>
      <c r="D88" s="7">
        <f t="shared" si="8"/>
        <v>88.800000000000011</v>
      </c>
      <c r="E88" s="8">
        <f t="shared" si="5"/>
        <v>137.60000000000002</v>
      </c>
      <c r="F88" s="13"/>
      <c r="G88" s="13"/>
      <c r="H88" s="13"/>
      <c r="I88" s="13"/>
      <c r="J88" s="5"/>
      <c r="K88" s="6">
        <f>( EXP(I$4) / (B88)^B$6 )^(1/B$5)</f>
        <v>525.9697567389868</v>
      </c>
      <c r="L88" s="7">
        <f>( EXP(I$5) / B88^B$6 )^(1/B$5)</f>
        <v>262.98487836949374</v>
      </c>
      <c r="M88" s="8">
        <f>( EXP(I$6) / B88^B$6 )^(1/B$5)</f>
        <v>304.38064626098833</v>
      </c>
      <c r="N88" s="5"/>
    </row>
    <row r="89" spans="1:14">
      <c r="A89" s="5">
        <f t="shared" si="9"/>
        <v>18</v>
      </c>
      <c r="B89" s="5">
        <f t="shared" si="6"/>
        <v>6</v>
      </c>
      <c r="C89" s="6">
        <f t="shared" si="7"/>
        <v>180</v>
      </c>
      <c r="D89" s="7">
        <f t="shared" si="8"/>
        <v>90</v>
      </c>
      <c r="E89" s="8">
        <f t="shared" si="5"/>
        <v>140</v>
      </c>
      <c r="F89" s="13"/>
      <c r="G89" s="13"/>
      <c r="H89" s="13"/>
      <c r="I89" s="13"/>
      <c r="J89" s="5"/>
      <c r="K89" s="6">
        <f>( EXP(I$4) / (B89)^B$6 )^(1/B$5)</f>
        <v>568.88888888888812</v>
      </c>
      <c r="L89" s="7">
        <f>( EXP(I$5) / B89^B$6 )^(1/B$5)</f>
        <v>284.4444444444444</v>
      </c>
      <c r="M89" s="8">
        <f>( EXP(I$6) / B89^B$6 )^(1/B$5)</f>
        <v>329.21810699588497</v>
      </c>
      <c r="N89" s="5"/>
    </row>
    <row r="90" spans="1:14">
      <c r="A90" s="5">
        <f t="shared" si="9"/>
        <v>18.239999999999998</v>
      </c>
      <c r="B90" s="5">
        <f t="shared" si="6"/>
        <v>5.7600000000000016</v>
      </c>
      <c r="C90" s="6">
        <f t="shared" si="7"/>
        <v>182.39999999999998</v>
      </c>
      <c r="D90" s="7">
        <f t="shared" si="8"/>
        <v>91.199999999999989</v>
      </c>
      <c r="E90" s="8">
        <f t="shared" si="5"/>
        <v>142.39999999999998</v>
      </c>
      <c r="F90" s="13"/>
      <c r="G90" s="13"/>
      <c r="H90" s="13"/>
      <c r="I90" s="13"/>
      <c r="J90" s="5"/>
      <c r="K90" s="6">
        <f>( EXP(I$4) / (B90)^B$6 )^(1/B$5)</f>
        <v>617.28395061728327</v>
      </c>
      <c r="L90" s="7">
        <f>( EXP(I$5) / B90^B$6 )^(1/B$5)</f>
        <v>308.64197530864186</v>
      </c>
      <c r="M90" s="8">
        <f>( EXP(I$6) / B90^B$6 )^(1/B$5)</f>
        <v>357.22450845907639</v>
      </c>
      <c r="N90" s="5"/>
    </row>
    <row r="91" spans="1:14">
      <c r="A91" s="5">
        <f t="shared" si="9"/>
        <v>18.479999999999997</v>
      </c>
      <c r="B91" s="5">
        <f t="shared" si="6"/>
        <v>5.5200000000000031</v>
      </c>
      <c r="C91" s="6">
        <f t="shared" si="7"/>
        <v>184.79999999999995</v>
      </c>
      <c r="D91" s="7">
        <f t="shared" si="8"/>
        <v>92.399999999999977</v>
      </c>
      <c r="E91" s="8">
        <f t="shared" si="5"/>
        <v>144.79999999999995</v>
      </c>
      <c r="F91" s="13"/>
      <c r="G91" s="13"/>
      <c r="H91" s="13"/>
      <c r="I91" s="13"/>
      <c r="J91" s="5"/>
      <c r="K91" s="6">
        <f>( EXP(I$4) / (B91)^B$6 )^(1/B$5)</f>
        <v>672.12770426380848</v>
      </c>
      <c r="L91" s="7">
        <f>( EXP(I$5) / B91^B$6 )^(1/B$5)</f>
        <v>336.06385213190458</v>
      </c>
      <c r="M91" s="8">
        <f>( EXP(I$6) / B91^B$6 )^(1/B$5)</f>
        <v>388.96279181933431</v>
      </c>
      <c r="N91" s="5"/>
    </row>
    <row r="92" spans="1:14">
      <c r="A92" s="5">
        <f t="shared" si="9"/>
        <v>18.719999999999995</v>
      </c>
      <c r="B92" s="5">
        <f t="shared" si="6"/>
        <v>5.2800000000000047</v>
      </c>
      <c r="C92" s="6">
        <f t="shared" si="7"/>
        <v>187.19999999999996</v>
      </c>
      <c r="D92" s="7">
        <f t="shared" si="8"/>
        <v>93.59999999999998</v>
      </c>
      <c r="E92" s="8">
        <f t="shared" si="5"/>
        <v>147.19999999999996</v>
      </c>
      <c r="F92" s="13"/>
      <c r="G92" s="13"/>
      <c r="H92" s="13"/>
      <c r="I92" s="13"/>
      <c r="J92" s="5"/>
      <c r="K92" s="6">
        <f>( EXP(I$4) / (B92)^B$6 )^(1/B$5)</f>
        <v>734.61891643709635</v>
      </c>
      <c r="L92" s="7">
        <f>( EXP(I$5) / B92^B$6 )^(1/B$5)</f>
        <v>367.30945821854846</v>
      </c>
      <c r="M92" s="8">
        <f>( EXP(I$6) / B92^B$6 )^(1/B$5)</f>
        <v>425.12668775294992</v>
      </c>
      <c r="N92" s="5"/>
    </row>
    <row r="93" spans="1:14">
      <c r="A93" s="5">
        <f t="shared" si="9"/>
        <v>18.959999999999994</v>
      </c>
      <c r="B93" s="5">
        <f t="shared" si="6"/>
        <v>5.0400000000000063</v>
      </c>
      <c r="C93" s="6">
        <f t="shared" si="7"/>
        <v>189.59999999999994</v>
      </c>
      <c r="D93" s="7">
        <f t="shared" si="8"/>
        <v>94.799999999999969</v>
      </c>
      <c r="E93" s="8">
        <f t="shared" si="5"/>
        <v>149.59999999999994</v>
      </c>
      <c r="F93" s="13"/>
      <c r="G93" s="13"/>
      <c r="H93" s="13"/>
      <c r="I93" s="13"/>
      <c r="J93" s="5"/>
      <c r="K93" s="6">
        <f>( EXP(I$4) / (B93)^B$6 )^(1/B$5)</f>
        <v>806.24842529604143</v>
      </c>
      <c r="L93" s="7">
        <f>( EXP(I$5) / B93^B$6 )^(1/B$5)</f>
        <v>403.12421264802106</v>
      </c>
      <c r="M93" s="8">
        <f>( EXP(I$6) / B93^B$6 )^(1/B$5)</f>
        <v>466.5789498240988</v>
      </c>
      <c r="N93" s="5"/>
    </row>
    <row r="94" spans="1:14">
      <c r="A94" s="5">
        <f t="shared" si="9"/>
        <v>19.199999999999992</v>
      </c>
      <c r="B94" s="5">
        <f t="shared" si="6"/>
        <v>4.8000000000000078</v>
      </c>
      <c r="C94" s="6">
        <f t="shared" si="7"/>
        <v>191.99999999999991</v>
      </c>
      <c r="D94" s="7">
        <f t="shared" si="8"/>
        <v>95.999999999999957</v>
      </c>
      <c r="E94" s="8">
        <f t="shared" si="5"/>
        <v>151.99999999999991</v>
      </c>
      <c r="F94" s="13"/>
      <c r="G94" s="13"/>
      <c r="H94" s="13"/>
      <c r="I94" s="13"/>
      <c r="J94" s="5"/>
      <c r="K94" s="6">
        <f>( EXP(I$4) / (B94)^B$6 )^(1/B$5)</f>
        <v>888.88888888888494</v>
      </c>
      <c r="L94" s="7">
        <f>( EXP(I$5) / B94^B$6 )^(1/B$5)</f>
        <v>444.44444444444269</v>
      </c>
      <c r="M94" s="8">
        <f>( EXP(I$6) / B94^B$6 )^(1/B$5)</f>
        <v>514.40329218106842</v>
      </c>
      <c r="N94" s="5"/>
    </row>
    <row r="95" spans="1:14">
      <c r="A95" s="5">
        <f t="shared" si="9"/>
        <v>19.439999999999991</v>
      </c>
      <c r="B95" s="5">
        <f t="shared" si="6"/>
        <v>4.5600000000000094</v>
      </c>
      <c r="C95" s="6">
        <f t="shared" si="7"/>
        <v>194.39999999999992</v>
      </c>
      <c r="D95" s="7">
        <f t="shared" si="8"/>
        <v>97.19999999999996</v>
      </c>
      <c r="E95" s="8">
        <f t="shared" si="5"/>
        <v>154.39999999999992</v>
      </c>
      <c r="F95" s="13"/>
      <c r="G95" s="13"/>
      <c r="H95" s="13"/>
      <c r="I95" s="13"/>
      <c r="J95" s="5"/>
      <c r="K95" s="6">
        <f>( EXP(I$4) / (B95)^B$6 )^(1/B$5)</f>
        <v>984.91843644197672</v>
      </c>
      <c r="L95" s="7">
        <f>( EXP(I$5) / B95^B$6 )^(1/B$5)</f>
        <v>492.45921822098887</v>
      </c>
      <c r="M95" s="8">
        <f>( EXP(I$6) / B95^B$6 )^(1/B$5)</f>
        <v>569.97594701503408</v>
      </c>
      <c r="N95" s="5"/>
    </row>
    <row r="96" spans="1:14">
      <c r="A96" s="5">
        <f t="shared" si="9"/>
        <v>19.679999999999989</v>
      </c>
      <c r="B96" s="5">
        <f t="shared" si="6"/>
        <v>4.3200000000000109</v>
      </c>
      <c r="C96" s="6">
        <f t="shared" si="7"/>
        <v>196.7999999999999</v>
      </c>
      <c r="D96" s="7">
        <f t="shared" si="8"/>
        <v>98.399999999999949</v>
      </c>
      <c r="E96" s="8">
        <f t="shared" si="5"/>
        <v>156.7999999999999</v>
      </c>
      <c r="F96" s="13"/>
      <c r="G96" s="13"/>
      <c r="H96" s="13"/>
      <c r="I96" s="13"/>
      <c r="J96" s="5"/>
      <c r="K96" s="6">
        <f>( EXP(I$4) / (B96)^B$6 )^(1/B$5)</f>
        <v>1097.3936899862754</v>
      </c>
      <c r="L96" s="7">
        <f>( EXP(I$5) / B96^B$6 )^(1/B$5)</f>
        <v>548.69684499313814</v>
      </c>
      <c r="M96" s="8">
        <f>( EXP(I$6) / B96^B$6 )^(1/B$5)</f>
        <v>635.06579281613267</v>
      </c>
      <c r="N96" s="5"/>
    </row>
    <row r="97" spans="1:14">
      <c r="A97" s="5">
        <f t="shared" si="9"/>
        <v>19.919999999999987</v>
      </c>
      <c r="B97" s="5">
        <f t="shared" si="6"/>
        <v>4.0800000000000125</v>
      </c>
      <c r="C97" s="6">
        <f t="shared" si="7"/>
        <v>199.19999999999987</v>
      </c>
      <c r="D97" s="7">
        <f t="shared" si="8"/>
        <v>99.599999999999937</v>
      </c>
      <c r="E97" s="8">
        <f t="shared" si="5"/>
        <v>159.19999999999987</v>
      </c>
      <c r="F97" s="13"/>
      <c r="G97" s="13"/>
      <c r="H97" s="13"/>
      <c r="I97" s="13"/>
      <c r="J97" s="5"/>
      <c r="K97" s="6">
        <f>( EXP(I$4) / (B97)^B$6 )^(1/B$5)</f>
        <v>1230.2960399846122</v>
      </c>
      <c r="L97" s="7">
        <f>( EXP(I$5) / B97^B$6 )^(1/B$5)</f>
        <v>615.14801999230667</v>
      </c>
      <c r="M97" s="8">
        <f>( EXP(I$6) / B97^B$6 )^(1/B$5)</f>
        <v>711.97687499109634</v>
      </c>
      <c r="N97" s="5"/>
    </row>
    <row r="98" spans="1:14">
      <c r="A98" s="5">
        <f t="shared" si="9"/>
        <v>20.159999999999986</v>
      </c>
      <c r="B98" s="5">
        <f t="shared" si="6"/>
        <v>3.8400000000000141</v>
      </c>
      <c r="C98" s="6">
        <f t="shared" si="7"/>
        <v>201.59999999999985</v>
      </c>
      <c r="D98" s="7">
        <f t="shared" si="8"/>
        <v>100.79999999999993</v>
      </c>
      <c r="E98" s="8">
        <f t="shared" si="5"/>
        <v>161.59999999999985</v>
      </c>
      <c r="F98" s="13"/>
      <c r="G98" s="13"/>
      <c r="H98" s="13"/>
      <c r="I98" s="13"/>
      <c r="J98" s="5"/>
      <c r="K98" s="6">
        <f>( EXP(I$4) / (B98)^B$6 )^(1/B$5)</f>
        <v>1388.8888888888775</v>
      </c>
      <c r="L98" s="7">
        <f>( EXP(I$5) / B98^B$6 )^(1/B$5)</f>
        <v>694.44444444443945</v>
      </c>
      <c r="M98" s="8">
        <f>( EXP(I$6) / B98^B$6 )^(1/B$5)</f>
        <v>803.75514403291652</v>
      </c>
      <c r="N98" s="5"/>
    </row>
    <row r="99" spans="1:14">
      <c r="A99" s="5">
        <f t="shared" si="9"/>
        <v>20.399999999999984</v>
      </c>
      <c r="B99" s="5">
        <f t="shared" si="6"/>
        <v>3.6000000000000156</v>
      </c>
      <c r="C99" s="6">
        <f t="shared" si="7"/>
        <v>203.99999999999983</v>
      </c>
      <c r="D99" s="7">
        <f t="shared" si="8"/>
        <v>101.99999999999991</v>
      </c>
      <c r="E99" s="8">
        <f t="shared" si="5"/>
        <v>163.99999999999983</v>
      </c>
      <c r="F99" s="13"/>
      <c r="G99" s="13"/>
      <c r="H99" s="13"/>
      <c r="I99" s="13"/>
      <c r="J99" s="5"/>
      <c r="K99" s="6">
        <f>( EXP(I$4) / (B99)^B$6 )^(1/B$5)</f>
        <v>1580.2469135802319</v>
      </c>
      <c r="L99" s="7">
        <f>( EXP(I$5) / B99^B$6 )^(1/B$5)</f>
        <v>790.12345679011617</v>
      </c>
      <c r="M99" s="8">
        <f>( EXP(I$6) / B99^B$6 )^(1/B$5)</f>
        <v>914.49474165522815</v>
      </c>
      <c r="N99" s="5"/>
    </row>
    <row r="100" spans="1:14">
      <c r="A100" s="5">
        <f t="shared" si="9"/>
        <v>20.639999999999983</v>
      </c>
      <c r="B100" s="5">
        <f t="shared" si="6"/>
        <v>3.3600000000000172</v>
      </c>
      <c r="C100" s="6">
        <f t="shared" si="7"/>
        <v>206.39999999999984</v>
      </c>
      <c r="D100" s="7">
        <f t="shared" si="8"/>
        <v>103.19999999999992</v>
      </c>
      <c r="E100" s="8">
        <f t="shared" si="5"/>
        <v>166.39999999999984</v>
      </c>
      <c r="F100" s="13"/>
      <c r="G100" s="13"/>
      <c r="H100" s="13"/>
      <c r="I100" s="13"/>
      <c r="J100" s="5"/>
      <c r="K100" s="6">
        <f>( EXP(I$4) / (B100)^B$6 )^(1/B$5)</f>
        <v>1814.0589569160793</v>
      </c>
      <c r="L100" s="7">
        <f>( EXP(I$5) / B100^B$6 )^(1/B$5)</f>
        <v>907.02947845804078</v>
      </c>
      <c r="M100" s="8">
        <f>( EXP(I$6) / B100^B$6 )^(1/B$5)</f>
        <v>1049.8026371042145</v>
      </c>
      <c r="N100" s="5"/>
    </row>
    <row r="101" spans="1:14">
      <c r="A101" s="5">
        <f t="shared" si="9"/>
        <v>20.879999999999981</v>
      </c>
      <c r="B101" s="5">
        <f t="shared" si="6"/>
        <v>3.1200000000000188</v>
      </c>
      <c r="C101" s="6">
        <f t="shared" si="7"/>
        <v>208.79999999999981</v>
      </c>
      <c r="D101" s="7">
        <f t="shared" si="8"/>
        <v>104.39999999999991</v>
      </c>
      <c r="E101" s="8">
        <f t="shared" si="5"/>
        <v>168.79999999999981</v>
      </c>
      <c r="F101" s="13"/>
      <c r="G101" s="13"/>
      <c r="H101" s="13"/>
      <c r="I101" s="13"/>
      <c r="J101" s="5"/>
      <c r="K101" s="6">
        <f>( EXP(I$4) / (B101)^B$6 )^(1/B$5)</f>
        <v>2103.8790269559227</v>
      </c>
      <c r="L101" s="7">
        <f>( EXP(I$5) / B101^B$6 )^(1/B$5)</f>
        <v>1051.939513477962</v>
      </c>
      <c r="M101" s="8">
        <f>( EXP(I$6) / B101^B$6 )^(1/B$5)</f>
        <v>1217.5225850439388</v>
      </c>
      <c r="N101" s="5"/>
    </row>
    <row r="102" spans="1:14">
      <c r="A102" s="5">
        <f t="shared" si="9"/>
        <v>21.11999999999998</v>
      </c>
      <c r="B102" s="5">
        <f t="shared" si="6"/>
        <v>2.8800000000000203</v>
      </c>
      <c r="C102" s="6">
        <f t="shared" si="7"/>
        <v>211.19999999999979</v>
      </c>
      <c r="D102" s="7">
        <f t="shared" si="8"/>
        <v>105.59999999999989</v>
      </c>
      <c r="E102" s="8">
        <f t="shared" si="5"/>
        <v>171.19999999999979</v>
      </c>
      <c r="F102" s="13"/>
      <c r="G102" s="13"/>
      <c r="H102" s="13"/>
      <c r="I102" s="13"/>
      <c r="J102" s="5"/>
      <c r="K102" s="6">
        <f>( EXP(I$4) / (B102)^B$6 )^(1/B$5)</f>
        <v>2469.1358024690994</v>
      </c>
      <c r="L102" s="7">
        <f>( EXP(I$5) / B102^B$6 )^(1/B$5)</f>
        <v>1234.5679012345506</v>
      </c>
      <c r="M102" s="8">
        <f>( EXP(I$6) / B102^B$6 )^(1/B$5)</f>
        <v>1428.8980338362869</v>
      </c>
      <c r="N102" s="5"/>
    </row>
    <row r="103" spans="1:14">
      <c r="A103" s="5">
        <f t="shared" si="9"/>
        <v>21.359999999999978</v>
      </c>
      <c r="B103" s="5">
        <f t="shared" si="6"/>
        <v>2.6400000000000219</v>
      </c>
      <c r="C103" s="6">
        <f t="shared" si="7"/>
        <v>213.5999999999998</v>
      </c>
      <c r="D103" s="7">
        <f t="shared" si="8"/>
        <v>106.7999999999999</v>
      </c>
      <c r="E103" s="8">
        <f t="shared" si="5"/>
        <v>173.5999999999998</v>
      </c>
      <c r="F103" s="13"/>
      <c r="G103" s="13"/>
      <c r="H103" s="13"/>
      <c r="I103" s="13"/>
      <c r="J103" s="5"/>
      <c r="K103" s="6">
        <f>( EXP(I$4) / (B103)^B$6 )^(1/B$5)</f>
        <v>2938.4756657483431</v>
      </c>
      <c r="L103" s="7">
        <f>( EXP(I$5) / B103^B$6 )^(1/B$5)</f>
        <v>1469.2378328741727</v>
      </c>
      <c r="M103" s="8">
        <f>( EXP(I$6) / B103^B$6 )^(1/B$5)</f>
        <v>1700.5067510117753</v>
      </c>
      <c r="N103" s="5"/>
    </row>
    <row r="104" spans="1:14">
      <c r="A104" s="5">
        <f t="shared" si="9"/>
        <v>21.599999999999977</v>
      </c>
      <c r="B104" s="5">
        <f t="shared" si="6"/>
        <v>2.4000000000000234</v>
      </c>
      <c r="C104" s="6">
        <f t="shared" si="7"/>
        <v>215.99999999999977</v>
      </c>
      <c r="D104" s="7">
        <f t="shared" si="8"/>
        <v>107.99999999999989</v>
      </c>
      <c r="E104" s="8">
        <f t="shared" si="5"/>
        <v>175.99999999999977</v>
      </c>
      <c r="F104" s="13"/>
      <c r="G104" s="13"/>
      <c r="H104" s="13"/>
      <c r="I104" s="13"/>
      <c r="J104" s="5"/>
      <c r="K104" s="6">
        <f>( EXP(I$4) / (B104)^B$6 )^(1/B$5)</f>
        <v>3555.5555555554824</v>
      </c>
      <c r="L104" s="7">
        <f>( EXP(I$5) / B104^B$6 )^(1/B$5)</f>
        <v>1777.777777777743</v>
      </c>
      <c r="M104" s="8">
        <f>( EXP(I$6) / B104^B$6 )^(1/B$5)</f>
        <v>2057.6131687242414</v>
      </c>
      <c r="N104" s="5"/>
    </row>
    <row r="105" spans="1:14">
      <c r="A105" s="5">
        <f t="shared" si="9"/>
        <v>21.839999999999975</v>
      </c>
      <c r="B105" s="5">
        <f t="shared" si="6"/>
        <v>2.160000000000025</v>
      </c>
      <c r="C105" s="6">
        <f t="shared" si="7"/>
        <v>218.39999999999975</v>
      </c>
      <c r="D105" s="7">
        <f t="shared" si="8"/>
        <v>109.19999999999987</v>
      </c>
      <c r="E105" s="8">
        <f t="shared" si="5"/>
        <v>178.39999999999975</v>
      </c>
      <c r="F105" s="13"/>
      <c r="G105" s="13"/>
      <c r="H105" s="13"/>
      <c r="I105" s="13"/>
      <c r="J105" s="5"/>
      <c r="K105" s="6">
        <f>( EXP(I$4) / (B105)^B$6 )^(1/B$5)</f>
        <v>4389.5747599450251</v>
      </c>
      <c r="L105" s="7">
        <f>( EXP(I$5) / B105^B$6 )^(1/B$5)</f>
        <v>2194.7873799725148</v>
      </c>
      <c r="M105" s="8">
        <f>( EXP(I$6) / B105^B$6 )^(1/B$5)</f>
        <v>2540.263171264487</v>
      </c>
      <c r="N105" s="5"/>
    </row>
    <row r="106" spans="1:14">
      <c r="A106" s="5">
        <f t="shared" si="9"/>
        <v>22.079999999999973</v>
      </c>
      <c r="B106" s="5">
        <f t="shared" si="6"/>
        <v>1.9200000000000266</v>
      </c>
      <c r="C106" s="6">
        <f t="shared" si="7"/>
        <v>220.79999999999973</v>
      </c>
      <c r="D106" s="7">
        <f t="shared" si="8"/>
        <v>110.39999999999986</v>
      </c>
      <c r="E106" s="8">
        <f t="shared" si="5"/>
        <v>180.79999999999973</v>
      </c>
      <c r="F106" s="13"/>
      <c r="G106" s="13"/>
      <c r="H106" s="13"/>
      <c r="I106" s="13"/>
      <c r="J106" s="5"/>
      <c r="K106" s="6">
        <f>( EXP(I$4) / (B106)^B$6 )^(1/B$5)</f>
        <v>5555.5555555553983</v>
      </c>
      <c r="L106" s="7">
        <f>( EXP(I$5) / B106^B$6 )^(1/B$5)</f>
        <v>2777.7777777777014</v>
      </c>
      <c r="M106" s="8">
        <f>( EXP(I$6) / B106^B$6 )^(1/B$5)</f>
        <v>3215.020576131602</v>
      </c>
      <c r="N106" s="5"/>
    </row>
    <row r="107" spans="1:14">
      <c r="A107" s="5">
        <f t="shared" si="9"/>
        <v>22.319999999999972</v>
      </c>
      <c r="B107" s="5">
        <f t="shared" si="6"/>
        <v>1.6800000000000281</v>
      </c>
      <c r="C107" s="6">
        <f t="shared" si="7"/>
        <v>223.1999999999997</v>
      </c>
      <c r="D107" s="7">
        <f t="shared" si="8"/>
        <v>111.59999999999985</v>
      </c>
      <c r="E107" s="8">
        <f t="shared" si="5"/>
        <v>183.1999999999997</v>
      </c>
      <c r="F107" s="13"/>
      <c r="G107" s="13"/>
      <c r="H107" s="13"/>
      <c r="I107" s="13"/>
      <c r="J107" s="5"/>
      <c r="K107" s="6">
        <f>( EXP(I$4) / (B107)^B$6 )^(1/B$5)</f>
        <v>7256.2358276641535</v>
      </c>
      <c r="L107" s="7">
        <f>( EXP(I$5) / B107^B$6 )^(1/B$5)</f>
        <v>3628.117913832079</v>
      </c>
      <c r="M107" s="8">
        <f>( EXP(I$6) / B107^B$6 )^(1/B$5)</f>
        <v>4199.2105484167614</v>
      </c>
      <c r="N107" s="5"/>
    </row>
    <row r="108" spans="1:14">
      <c r="A108" s="5">
        <f t="shared" si="9"/>
        <v>22.55999999999997</v>
      </c>
      <c r="B108" s="5">
        <f t="shared" si="6"/>
        <v>1.4400000000000297</v>
      </c>
      <c r="C108" s="6">
        <f t="shared" si="7"/>
        <v>225.59999999999971</v>
      </c>
      <c r="D108" s="7">
        <f t="shared" si="8"/>
        <v>112.79999999999986</v>
      </c>
      <c r="E108" s="8">
        <f t="shared" si="5"/>
        <v>185.59999999999971</v>
      </c>
      <c r="F108" s="13"/>
      <c r="G108" s="13"/>
      <c r="H108" s="13"/>
      <c r="I108" s="13"/>
      <c r="J108" s="5"/>
      <c r="K108" s="6">
        <f>( EXP(I$4) / (B108)^B$6 )^(1/B$5)</f>
        <v>9876.5432098761303</v>
      </c>
      <c r="L108" s="7">
        <f>( EXP(I$5) / B108^B$6 )^(1/B$5)</f>
        <v>4938.2716049380679</v>
      </c>
      <c r="M108" s="8">
        <f>( EXP(I$6) / B108^B$6 )^(1/B$5)</f>
        <v>5715.5921353449921</v>
      </c>
      <c r="N108" s="5"/>
    </row>
    <row r="109" spans="1:14">
      <c r="A109" s="5">
        <f t="shared" si="9"/>
        <v>22.799999999999969</v>
      </c>
      <c r="B109" s="5">
        <f t="shared" si="6"/>
        <v>1.2000000000000313</v>
      </c>
      <c r="C109" s="6">
        <f t="shared" si="7"/>
        <v>227.99999999999969</v>
      </c>
      <c r="D109" s="7">
        <f t="shared" si="8"/>
        <v>113.99999999999984</v>
      </c>
      <c r="E109" s="8">
        <f t="shared" si="5"/>
        <v>187.99999999999969</v>
      </c>
      <c r="F109" s="13"/>
      <c r="G109" s="13"/>
      <c r="H109" s="13"/>
      <c r="I109" s="13"/>
      <c r="J109" s="5"/>
      <c r="K109" s="6">
        <f>( EXP(I$4) / (B109)^B$6 )^(1/B$5)</f>
        <v>14222.22222222147</v>
      </c>
      <c r="L109" s="7">
        <f>( EXP(I$5) / B109^B$6 )^(1/B$5)</f>
        <v>7111.1111111107402</v>
      </c>
      <c r="M109" s="8">
        <f>( EXP(I$6) / B109^B$6 )^(1/B$5)</f>
        <v>8230.4526748967</v>
      </c>
      <c r="N109" s="5"/>
    </row>
    <row r="110" spans="1:14">
      <c r="A110" s="5">
        <f t="shared" si="9"/>
        <v>23.039999999999967</v>
      </c>
      <c r="B110" s="5">
        <f t="shared" si="6"/>
        <v>0.96000000000003283</v>
      </c>
      <c r="C110" s="6">
        <f t="shared" si="7"/>
        <v>230.39999999999966</v>
      </c>
      <c r="D110" s="7">
        <f t="shared" si="8"/>
        <v>115.19999999999983</v>
      </c>
      <c r="E110" s="8">
        <f t="shared" si="5"/>
        <v>190.39999999999966</v>
      </c>
      <c r="F110" s="13"/>
      <c r="G110" s="13"/>
      <c r="H110" s="13"/>
      <c r="I110" s="13"/>
      <c r="J110" s="5"/>
      <c r="K110" s="6">
        <f>( EXP(I$4) / (B110)^B$6 )^(1/B$5)</f>
        <v>22222.22222222068</v>
      </c>
      <c r="L110" s="7">
        <f>( EXP(I$5) / B110^B$6 )^(1/B$5)</f>
        <v>11111.111111110351</v>
      </c>
      <c r="M110" s="8">
        <f>( EXP(I$6) / B110^B$6 )^(1/B$5)</f>
        <v>12860.082304525884</v>
      </c>
      <c r="N110" s="5"/>
    </row>
    <row r="111" spans="1:14">
      <c r="A111" s="5">
        <f t="shared" si="9"/>
        <v>23.279999999999966</v>
      </c>
      <c r="B111" s="5">
        <f t="shared" si="6"/>
        <v>0.72000000000003439</v>
      </c>
      <c r="C111" s="6">
        <f t="shared" si="7"/>
        <v>232.79999999999967</v>
      </c>
      <c r="D111" s="7">
        <f t="shared" si="8"/>
        <v>116.39999999999984</v>
      </c>
      <c r="E111" s="8">
        <f t="shared" si="5"/>
        <v>192.79999999999967</v>
      </c>
      <c r="F111" s="13"/>
      <c r="G111" s="13"/>
      <c r="H111" s="13"/>
      <c r="I111" s="13"/>
      <c r="J111" s="5"/>
      <c r="K111" s="6">
        <f>( EXP(I$4) / (B111)^B$6 )^(1/B$5)</f>
        <v>39506.172839502367</v>
      </c>
      <c r="L111" s="7">
        <f>( EXP(I$5) / B111^B$6 )^(1/B$5)</f>
        <v>19753.086419751209</v>
      </c>
      <c r="M111" s="8">
        <f>( EXP(I$6) / B111^B$6 )^(1/B$5)</f>
        <v>22862.368541378735</v>
      </c>
      <c r="N111" s="5"/>
    </row>
    <row r="112" spans="1:14">
      <c r="A112" s="5">
        <f t="shared" si="9"/>
        <v>23.519999999999964</v>
      </c>
      <c r="B112" s="5">
        <f t="shared" si="6"/>
        <v>0.48000000000003595</v>
      </c>
      <c r="C112" s="6">
        <f t="shared" si="7"/>
        <v>235.19999999999965</v>
      </c>
      <c r="D112" s="7">
        <f t="shared" si="8"/>
        <v>117.59999999999982</v>
      </c>
      <c r="E112" s="8">
        <f t="shared" si="5"/>
        <v>195.19999999999965</v>
      </c>
      <c r="F112" s="13"/>
      <c r="G112" s="13"/>
      <c r="H112" s="13"/>
      <c r="I112" s="13"/>
      <c r="J112" s="5"/>
      <c r="K112" s="6">
        <f>( EXP(I$4) / (B112)^B$6 )^(1/B$5)</f>
        <v>88888.888888875503</v>
      </c>
      <c r="L112" s="7">
        <f>( EXP(I$5) / B112^B$6 )^(1/B$5)</f>
        <v>44444.444444437788</v>
      </c>
      <c r="M112" s="8">
        <f>( EXP(I$6) / B112^B$6 )^(1/B$5)</f>
        <v>51440.329218099338</v>
      </c>
      <c r="N112" s="5"/>
    </row>
    <row r="113" spans="1:14">
      <c r="A113" s="5">
        <f t="shared" si="9"/>
        <v>23.759999999999962</v>
      </c>
      <c r="B113" s="5">
        <f t="shared" si="6"/>
        <v>0.24000000000003752</v>
      </c>
      <c r="C113" s="6">
        <f t="shared" si="7"/>
        <v>237.59999999999962</v>
      </c>
      <c r="D113" s="7">
        <f t="shared" si="8"/>
        <v>118.79999999999981</v>
      </c>
      <c r="E113" s="8">
        <f t="shared" si="5"/>
        <v>197.59999999999962</v>
      </c>
      <c r="F113" s="13"/>
      <c r="G113" s="13"/>
      <c r="H113" s="13"/>
      <c r="I113" s="13"/>
      <c r="J113" s="5"/>
      <c r="K113" s="6">
        <f>( EXP(I$4) / (B113)^B$6 )^(1/B$5)</f>
        <v>355555.5555554445</v>
      </c>
      <c r="L113" s="7">
        <f>( EXP(I$5) / B113^B$6 )^(1/B$5)</f>
        <v>177777.77777772237</v>
      </c>
      <c r="M113" s="8">
        <f>( EXP(I$6) / B113^B$6 )^(1/B$5)</f>
        <v>205761.31687236406</v>
      </c>
      <c r="N113" s="5"/>
    </row>
    <row r="114" spans="1:14">
      <c r="A114" s="5">
        <f t="shared" si="9"/>
        <v>23.999999999999961</v>
      </c>
      <c r="B114" s="5">
        <f t="shared" si="6"/>
        <v>3.907985046680551E-14</v>
      </c>
      <c r="C114" s="6">
        <f t="shared" si="7"/>
        <v>239.9999999999996</v>
      </c>
      <c r="D114" s="7">
        <f t="shared" si="8"/>
        <v>119.9999999999998</v>
      </c>
      <c r="E114" s="8">
        <f t="shared" si="5"/>
        <v>199.9999999999996</v>
      </c>
      <c r="F114" s="13"/>
      <c r="G114" s="13"/>
      <c r="H114" s="13"/>
      <c r="I114" s="13"/>
      <c r="J114" s="5"/>
      <c r="K114" s="6">
        <f>( EXP(I$4) / (B114)^B$6 )^(1/B$5)</f>
        <v>1.340985758919119E+31</v>
      </c>
      <c r="L114" s="7">
        <f>( EXP(I$5) / B114^B$6 )^(1/B$5)</f>
        <v>6.7049287945956016E+30</v>
      </c>
      <c r="M114" s="8">
        <f>( EXP(I$6) / B114^B$6 )^(1/B$5)</f>
        <v>7.7603342530041728E+30</v>
      </c>
      <c r="N114" s="5"/>
    </row>
    <row r="115" spans="1:14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5"/>
    </row>
    <row r="116" spans="1:14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5"/>
    </row>
    <row r="117" spans="1:14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5"/>
    </row>
    <row r="118" spans="1:14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5"/>
    </row>
    <row r="119" spans="1:14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5"/>
    </row>
    <row r="120" spans="1:14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5"/>
    </row>
    <row r="121" spans="1:14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5"/>
    </row>
    <row r="122" spans="1:14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5"/>
    </row>
    <row r="123" spans="1:14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5"/>
    </row>
    <row r="124" spans="1:1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5"/>
    </row>
    <row r="125" spans="1:14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5"/>
    </row>
    <row r="126" spans="1:14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5"/>
    </row>
    <row r="127" spans="1:14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5"/>
    </row>
    <row r="128" spans="1:14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5"/>
    </row>
    <row r="129" spans="1:1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5"/>
    </row>
    <row r="130" spans="1:1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5"/>
    </row>
    <row r="131" spans="1:1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5"/>
    </row>
    <row r="132" spans="1:1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5"/>
    </row>
    <row r="133" spans="1:1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5"/>
    </row>
    <row r="134" spans="1:1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5"/>
    </row>
    <row r="135" spans="1: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t="s">
        <v>28</v>
      </c>
    </row>
    <row r="139" spans="1:15">
      <c r="A139" s="5">
        <f>F5</f>
        <v>8</v>
      </c>
      <c r="B139" s="5">
        <f>120-A139</f>
        <v>112</v>
      </c>
      <c r="C139" s="6">
        <f t="shared" ref="C139" si="10">B$9+B$4*A139</f>
        <v>80</v>
      </c>
      <c r="D139" s="7">
        <f t="shared" ref="D139" si="11">B$9+A139*(B$4-B$8)</f>
        <v>40</v>
      </c>
      <c r="E139" s="8">
        <f>C139-K$5</f>
        <v>40</v>
      </c>
      <c r="F139" s="10">
        <f t="shared" ref="F139" si="12">C139-F$11</f>
        <v>80</v>
      </c>
      <c r="G139" s="10">
        <f>L139-F139</f>
        <v>-79.183673469387756</v>
      </c>
      <c r="H139" s="11">
        <f t="shared" ref="H139" si="13">A139*(B$4-B$8)+H$11</f>
        <v>40</v>
      </c>
      <c r="I139" s="11">
        <f t="shared" ref="I139" si="14">M139-H139</f>
        <v>-39.055177626606195</v>
      </c>
      <c r="J139" s="5"/>
      <c r="K139" s="6">
        <f>( EXP(I$4) / (B139)^B$6 )^(1/B$5)</f>
        <v>1.6326530612244889</v>
      </c>
      <c r="L139" s="7">
        <f>( EXP(I$5) / B139^B$6 )^(1/B$5)</f>
        <v>0.81632653061224536</v>
      </c>
      <c r="M139" s="8">
        <f>( EXP(I$6) / B139^B$6 )^(1/B$5)</f>
        <v>0.94482237339380337</v>
      </c>
      <c r="N139" s="5"/>
      <c r="O139">
        <f>M139-L139</f>
        <v>0.12849584278155801</v>
      </c>
    </row>
    <row r="140" spans="1: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basic</vt:lpstr>
      <vt:lpstr>EB measures</vt:lpstr>
      <vt:lpstr>back to basic</vt:lpstr>
      <vt:lpstr>Chart1</vt:lpstr>
      <vt:lpstr>Chart2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Green-Armytage</dc:creator>
  <cp:lastModifiedBy>James Green-Armytage</cp:lastModifiedBy>
  <dcterms:created xsi:type="dcterms:W3CDTF">2011-10-30T03:19:11Z</dcterms:created>
  <dcterms:modified xsi:type="dcterms:W3CDTF">2011-12-08T09:25:13Z</dcterms:modified>
</cp:coreProperties>
</file>